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27228\Desktop\"/>
    </mc:Choice>
  </mc:AlternateContent>
  <xr:revisionPtr revIDLastSave="0" documentId="13_ncr:1_{030FEAF4-FDC9-4548-BE1B-B408A93E2FB0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420" xr2:uid="{00000000-000D-0000-FFFF-FFFF00000000}"/>
  </bookViews>
  <sheets>
    <sheet name="月次ベース" sheetId="3" r:id="rId1"/>
  </sheets>
  <definedNames>
    <definedName name="_xlnm.Print_Area" localSheetId="0">月次ベース!$A$1:$JM$113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F19" i="3" l="1"/>
  <c r="IF18" i="3"/>
  <c r="JH48" i="3"/>
  <c r="JH46" i="3"/>
  <c r="JH47" i="3" s="1"/>
  <c r="JF49" i="3"/>
  <c r="JF47" i="3"/>
  <c r="JF45" i="3"/>
  <c r="JH60" i="3"/>
  <c r="JH61" i="3" s="1"/>
  <c r="JH58" i="3"/>
  <c r="JH59" i="3" s="1"/>
  <c r="JF61" i="3"/>
  <c r="JF59" i="3"/>
  <c r="JF100" i="3"/>
  <c r="JF101" i="3" s="1"/>
  <c r="JD101" i="3"/>
  <c r="JH91" i="3"/>
  <c r="JH92" i="3" s="1"/>
  <c r="JH89" i="3"/>
  <c r="JH90" i="3" s="1"/>
  <c r="JF90" i="3"/>
  <c r="JF92" i="3"/>
  <c r="JD90" i="3"/>
  <c r="JD92" i="3"/>
  <c r="JH82" i="3"/>
  <c r="JH81" i="3"/>
  <c r="JD82" i="3"/>
  <c r="JF82" i="3"/>
  <c r="JF73" i="3"/>
  <c r="JF71" i="3"/>
  <c r="JH70" i="3"/>
  <c r="JH71" i="3" s="1"/>
  <c r="JH72" i="3"/>
  <c r="JH73" i="3" s="1"/>
  <c r="JD68" i="3"/>
  <c r="JD71" i="3"/>
  <c r="JD73" i="3"/>
  <c r="JF68" i="3"/>
  <c r="JD56" i="3"/>
  <c r="JD59" i="3"/>
  <c r="JD61" i="3"/>
  <c r="JH49" i="3"/>
  <c r="JD45" i="3"/>
  <c r="JD47" i="3"/>
  <c r="JD49" i="3"/>
  <c r="JF38" i="3"/>
  <c r="JH37" i="3"/>
  <c r="JH38" i="3" s="1"/>
  <c r="JD38" i="3"/>
  <c r="IN28" i="3"/>
  <c r="IN29" i="3"/>
  <c r="IN30" i="3"/>
  <c r="ID18" i="3"/>
  <c r="ID19" i="3"/>
  <c r="JB101" i="3"/>
  <c r="JB90" i="3"/>
  <c r="JB92" i="3"/>
  <c r="JB82" i="3"/>
  <c r="JB68" i="3"/>
  <c r="JB71" i="3"/>
  <c r="JB73" i="3"/>
  <c r="JB56" i="3"/>
  <c r="JB59" i="3"/>
  <c r="JB61" i="3"/>
  <c r="IZ56" i="3"/>
  <c r="IZ59" i="3"/>
  <c r="IZ61" i="3"/>
  <c r="JB45" i="3"/>
  <c r="JB47" i="3"/>
  <c r="JB49" i="3"/>
  <c r="IZ45" i="3"/>
  <c r="IZ47" i="3"/>
  <c r="IZ49" i="3"/>
  <c r="JB38" i="3"/>
  <c r="IL28" i="3"/>
  <c r="IL29" i="3"/>
  <c r="IL30" i="3"/>
  <c r="IB18" i="3"/>
  <c r="IB19" i="3"/>
  <c r="IZ101" i="3" l="1"/>
  <c r="IZ90" i="3"/>
  <c r="IZ92" i="3"/>
  <c r="IZ82" i="3"/>
  <c r="IZ68" i="3"/>
  <c r="IZ71" i="3"/>
  <c r="IZ73" i="3"/>
  <c r="IX56" i="3"/>
  <c r="IX59" i="3"/>
  <c r="IX61" i="3"/>
  <c r="IV56" i="3"/>
  <c r="IV59" i="3"/>
  <c r="IV61" i="3"/>
  <c r="IX45" i="3"/>
  <c r="IX47" i="3"/>
  <c r="IX49" i="3"/>
  <c r="IZ38" i="3"/>
  <c r="IJ28" i="3"/>
  <c r="IJ29" i="3"/>
  <c r="IJ30" i="3"/>
  <c r="HZ18" i="3"/>
  <c r="HZ19" i="3"/>
  <c r="IX101" i="3" l="1"/>
  <c r="IV101" i="3"/>
  <c r="IX90" i="3"/>
  <c r="IX92" i="3"/>
  <c r="IX82" i="3"/>
  <c r="IX68" i="3"/>
  <c r="IX71" i="3"/>
  <c r="IX73" i="3"/>
  <c r="IT61" i="3"/>
  <c r="IT59" i="3"/>
  <c r="IT56" i="3"/>
  <c r="JH56" i="3" s="1"/>
  <c r="IR58" i="3"/>
  <c r="IR59" i="3" s="1"/>
  <c r="IR60" i="3"/>
  <c r="IR61" i="3" s="1"/>
  <c r="IN56" i="3"/>
  <c r="IP56" i="3"/>
  <c r="IP59" i="3"/>
  <c r="IP61" i="3"/>
  <c r="IN59" i="3"/>
  <c r="IN61" i="3"/>
  <c r="IR46" i="3"/>
  <c r="IR47" i="3" s="1"/>
  <c r="IV47" i="3"/>
  <c r="IT47" i="3"/>
  <c r="IP47" i="3"/>
  <c r="IN47" i="3"/>
  <c r="IR48" i="3"/>
  <c r="IR49" i="3" s="1"/>
  <c r="IV49" i="3"/>
  <c r="IT49" i="3"/>
  <c r="IV45" i="3"/>
  <c r="IT45" i="3"/>
  <c r="IP45" i="3"/>
  <c r="IP49" i="3"/>
  <c r="IN45" i="3"/>
  <c r="IN49" i="3"/>
  <c r="IX38" i="3"/>
  <c r="IH28" i="3"/>
  <c r="IH29" i="3"/>
  <c r="IH30" i="3"/>
  <c r="IF28" i="3"/>
  <c r="IF29" i="3"/>
  <c r="IF30" i="3"/>
  <c r="HX18" i="3"/>
  <c r="HX19" i="3"/>
  <c r="JH45" i="3" l="1"/>
  <c r="IT101" i="3"/>
  <c r="IV92" i="3"/>
  <c r="IT92" i="3"/>
  <c r="IV90" i="3"/>
  <c r="IT90" i="3"/>
  <c r="IV82" i="3"/>
  <c r="IT82" i="3"/>
  <c r="IV73" i="3"/>
  <c r="IT73" i="3"/>
  <c r="IV71" i="3"/>
  <c r="IT71" i="3"/>
  <c r="IV68" i="3"/>
  <c r="IT68" i="3"/>
  <c r="JH68" i="3" s="1"/>
  <c r="IV38" i="3"/>
  <c r="IT38" i="3"/>
  <c r="HV18" i="3"/>
  <c r="HV19" i="3"/>
  <c r="ID28" i="3" l="1"/>
  <c r="ID29" i="3"/>
  <c r="ID30" i="3"/>
  <c r="HT18" i="3"/>
  <c r="HT19" i="3"/>
  <c r="CD9" i="3" l="1"/>
  <c r="CB9" i="3"/>
  <c r="BZ9" i="3"/>
  <c r="BX9" i="3"/>
  <c r="CF9" i="3"/>
  <c r="IN101" i="3"/>
  <c r="HN101" i="3"/>
  <c r="IP101" i="3"/>
  <c r="IL101" i="3"/>
  <c r="IJ101" i="3"/>
  <c r="IR100" i="3"/>
  <c r="IR101" i="3" s="1"/>
  <c r="IN92" i="3"/>
  <c r="HN92" i="3"/>
  <c r="IP92" i="3"/>
  <c r="IP90" i="3"/>
  <c r="IN90" i="3"/>
  <c r="IR91" i="3"/>
  <c r="IR92" i="3" s="1"/>
  <c r="IR89" i="3"/>
  <c r="IR90" i="3" s="1"/>
  <c r="IR81" i="3"/>
  <c r="IR82" i="3" s="1"/>
  <c r="IP82" i="3"/>
  <c r="IN82" i="3"/>
  <c r="HV68" i="3"/>
  <c r="IV69" i="3" s="1"/>
  <c r="HV73" i="3"/>
  <c r="IL73" i="3"/>
  <c r="IN73" i="3"/>
  <c r="IP73" i="3"/>
  <c r="IP71" i="3"/>
  <c r="IN71" i="3"/>
  <c r="IL71" i="3"/>
  <c r="IR72" i="3"/>
  <c r="IR73" i="3" s="1"/>
  <c r="IR70" i="3"/>
  <c r="IR71" i="3" s="1"/>
  <c r="IP68" i="3"/>
  <c r="IN68" i="3"/>
  <c r="IL68" i="3"/>
  <c r="IL61" i="3"/>
  <c r="IL59" i="3"/>
  <c r="IL56" i="3"/>
  <c r="IL49" i="3"/>
  <c r="IJ47" i="3"/>
  <c r="IR45" i="3" l="1"/>
  <c r="IJ49" i="3"/>
  <c r="IL47" i="3"/>
  <c r="IL45" i="3"/>
  <c r="IR37" i="3"/>
  <c r="IR38" i="3" s="1"/>
  <c r="IP38" i="3"/>
  <c r="IN38" i="3"/>
  <c r="IL38" i="3"/>
  <c r="HX30" i="3"/>
  <c r="HZ30" i="3"/>
  <c r="IB30" i="3"/>
  <c r="IB29" i="3"/>
  <c r="IB28" i="3"/>
  <c r="HZ29" i="3"/>
  <c r="HZ28" i="3"/>
  <c r="HR18" i="3"/>
  <c r="HR19" i="3"/>
  <c r="DJ9" i="3"/>
  <c r="DH9" i="3"/>
  <c r="DF9" i="3"/>
  <c r="DD9" i="3"/>
  <c r="DB9" i="3"/>
  <c r="CZ9" i="3"/>
  <c r="CP9" i="3"/>
  <c r="CN9" i="3"/>
  <c r="CL9" i="3"/>
  <c r="CJ9" i="3"/>
  <c r="CX9" i="3"/>
  <c r="CV9" i="3"/>
  <c r="CT9" i="3"/>
  <c r="CR9" i="3"/>
  <c r="CH9" i="3"/>
  <c r="HX28" i="3" l="1"/>
  <c r="HX29" i="3"/>
  <c r="HV28" i="3"/>
  <c r="HV29" i="3"/>
  <c r="HV30" i="3"/>
  <c r="HP19" i="3"/>
  <c r="HP18" i="3"/>
  <c r="HN18" i="3" l="1"/>
  <c r="HN19" i="3"/>
  <c r="IL90" i="3" l="1"/>
  <c r="IL92" i="3"/>
  <c r="IL82" i="3"/>
  <c r="HL18" i="3"/>
  <c r="HL19" i="3"/>
  <c r="IH101" i="3" l="1"/>
  <c r="IJ90" i="3"/>
  <c r="IJ92" i="3"/>
  <c r="IJ82" i="3"/>
  <c r="IJ68" i="3"/>
  <c r="IJ71" i="3"/>
  <c r="IJ73" i="3"/>
  <c r="IJ56" i="3"/>
  <c r="IJ59" i="3"/>
  <c r="IJ61" i="3"/>
  <c r="IJ45" i="3"/>
  <c r="IJ38" i="3"/>
  <c r="HJ18" i="3"/>
  <c r="HJ19" i="3"/>
  <c r="IF101" i="3" l="1"/>
  <c r="IH68" i="3"/>
  <c r="IH71" i="3"/>
  <c r="IH73" i="3"/>
  <c r="IH56" i="3"/>
  <c r="IH59" i="3"/>
  <c r="IH61" i="3"/>
  <c r="IH45" i="3"/>
  <c r="IH47" i="3"/>
  <c r="IH49" i="3"/>
  <c r="HT28" i="3"/>
  <c r="HT29" i="3"/>
  <c r="HT30" i="3"/>
  <c r="HH18" i="3"/>
  <c r="HH19" i="3"/>
  <c r="P56" i="3" l="1"/>
  <c r="N56" i="3"/>
  <c r="P68" i="3"/>
  <c r="N68" i="3"/>
  <c r="L68" i="3"/>
  <c r="J68" i="3"/>
  <c r="H68" i="3"/>
  <c r="F68" i="3"/>
  <c r="L56" i="3"/>
  <c r="J56" i="3"/>
  <c r="H56" i="3"/>
  <c r="F56" i="3"/>
  <c r="AR110" i="3" l="1"/>
  <c r="AR109" i="3"/>
  <c r="AR100" i="3"/>
  <c r="AR91" i="3"/>
  <c r="AR89" i="3"/>
  <c r="AR81" i="3"/>
  <c r="AR72" i="3"/>
  <c r="AR70" i="3"/>
  <c r="AP68" i="3"/>
  <c r="AN68" i="3"/>
  <c r="AL68" i="3"/>
  <c r="AJ68" i="3"/>
  <c r="AH68" i="3"/>
  <c r="AF68" i="3"/>
  <c r="Z68" i="3"/>
  <c r="X68" i="3"/>
  <c r="V68" i="3"/>
  <c r="T68" i="3"/>
  <c r="AR60" i="3"/>
  <c r="AR58" i="3"/>
  <c r="AP56" i="3"/>
  <c r="AN56" i="3"/>
  <c r="AL56" i="3"/>
  <c r="AJ56" i="3"/>
  <c r="AH56" i="3"/>
  <c r="AF56" i="3"/>
  <c r="AD56" i="3"/>
  <c r="AB56" i="3"/>
  <c r="Z56" i="3"/>
  <c r="X56" i="3"/>
  <c r="V56" i="3"/>
  <c r="T56" i="3"/>
  <c r="CR72" i="3"/>
  <c r="CR70" i="3"/>
  <c r="CP68" i="3"/>
  <c r="CN73" i="3"/>
  <c r="CL73" i="3"/>
  <c r="CJ73" i="3"/>
  <c r="CH73" i="3"/>
  <c r="CF73" i="3"/>
  <c r="CD73" i="3"/>
  <c r="CB73" i="3"/>
  <c r="BZ73" i="3"/>
  <c r="BX73" i="3"/>
  <c r="BV73" i="3"/>
  <c r="BT73" i="3"/>
  <c r="CN71" i="3"/>
  <c r="CL71" i="3"/>
  <c r="CJ71" i="3"/>
  <c r="CH71" i="3"/>
  <c r="CF71" i="3"/>
  <c r="CD71" i="3"/>
  <c r="CB71" i="3"/>
  <c r="BZ71" i="3"/>
  <c r="BX71" i="3"/>
  <c r="BV71" i="3"/>
  <c r="BT71" i="3"/>
  <c r="BT69" i="3"/>
  <c r="BV69" i="3"/>
  <c r="BX69" i="3"/>
  <c r="BZ69" i="3"/>
  <c r="CB69" i="3"/>
  <c r="CD69" i="3"/>
  <c r="CF69" i="3"/>
  <c r="BR109" i="3"/>
  <c r="BR100" i="3"/>
  <c r="BR89" i="3"/>
  <c r="BR81" i="3"/>
  <c r="BR72" i="3"/>
  <c r="BR70" i="3"/>
  <c r="BP68" i="3"/>
  <c r="BN68" i="3"/>
  <c r="BR60" i="3"/>
  <c r="BR58" i="3"/>
  <c r="BR56" i="3"/>
  <c r="F45" i="3"/>
  <c r="P45" i="3"/>
  <c r="N45" i="3"/>
  <c r="L45" i="3"/>
  <c r="J45" i="3"/>
  <c r="H45" i="3"/>
  <c r="AR48" i="3"/>
  <c r="AR46" i="3"/>
  <c r="AP45" i="3"/>
  <c r="AN45" i="3"/>
  <c r="AL45" i="3"/>
  <c r="AJ45" i="3"/>
  <c r="AH45" i="3"/>
  <c r="AF45" i="3"/>
  <c r="AD45" i="3"/>
  <c r="AB45" i="3"/>
  <c r="Z45" i="3"/>
  <c r="X45" i="3"/>
  <c r="V45" i="3"/>
  <c r="T45" i="3"/>
  <c r="BP45" i="3"/>
  <c r="BR37" i="3"/>
  <c r="H19" i="3"/>
  <c r="J19" i="3"/>
  <c r="L19" i="3"/>
  <c r="N19" i="3"/>
  <c r="P19" i="3"/>
  <c r="R19" i="3"/>
  <c r="T19" i="3"/>
  <c r="V19" i="3"/>
  <c r="Z19" i="3"/>
  <c r="X19" i="3"/>
  <c r="AB19" i="3"/>
  <c r="X18" i="3"/>
  <c r="V18" i="3"/>
  <c r="P18" i="3"/>
  <c r="N18" i="3"/>
  <c r="L18" i="3"/>
  <c r="J18" i="3"/>
  <c r="R29" i="3"/>
  <c r="R28" i="3"/>
  <c r="T29" i="3"/>
  <c r="T28" i="3"/>
  <c r="P29" i="3"/>
  <c r="N29" i="3"/>
  <c r="L29" i="3"/>
  <c r="J29" i="3"/>
  <c r="H29" i="3"/>
  <c r="F29" i="3"/>
  <c r="P28" i="3"/>
  <c r="N28" i="3"/>
  <c r="L28" i="3"/>
  <c r="J28" i="3"/>
  <c r="H28" i="3"/>
  <c r="F28" i="3"/>
  <c r="V29" i="3"/>
  <c r="V28" i="3"/>
  <c r="AR29" i="3"/>
  <c r="AP29" i="3"/>
  <c r="AN29" i="3"/>
  <c r="AL29" i="3"/>
  <c r="AJ29" i="3"/>
  <c r="AH29" i="3"/>
  <c r="AF29" i="3"/>
  <c r="AD29" i="3"/>
  <c r="AB29" i="3"/>
  <c r="Z29" i="3"/>
  <c r="X29" i="3"/>
  <c r="AR28" i="3"/>
  <c r="AP28" i="3"/>
  <c r="AN28" i="3"/>
  <c r="AL28" i="3"/>
  <c r="AJ28" i="3"/>
  <c r="AH28" i="3"/>
  <c r="AF28" i="3"/>
  <c r="AD28" i="3"/>
  <c r="AB28" i="3"/>
  <c r="Z28" i="3"/>
  <c r="X28" i="3"/>
  <c r="BR28" i="3"/>
  <c r="F8" i="3"/>
  <c r="X8" i="3"/>
  <c r="H8" i="3"/>
  <c r="Z9" i="3"/>
  <c r="AH8" i="3"/>
  <c r="AF9" i="3"/>
  <c r="AD9" i="3"/>
  <c r="AB9" i="3"/>
  <c r="AJ9" i="3"/>
  <c r="AL9" i="3"/>
  <c r="AN9" i="3"/>
  <c r="AP9" i="3"/>
  <c r="AR8" i="3"/>
  <c r="AR9" i="3" l="1"/>
  <c r="AR56" i="3"/>
  <c r="AR68" i="3"/>
  <c r="BR68" i="3"/>
  <c r="AR45" i="3"/>
  <c r="N8" i="3"/>
  <c r="X9" i="3" s="1"/>
  <c r="AH9" i="3"/>
  <c r="ID101" i="3"/>
  <c r="IH90" i="3"/>
  <c r="IH92" i="3"/>
  <c r="IF90" i="3"/>
  <c r="IF92" i="3"/>
  <c r="IH82" i="3"/>
  <c r="IF82" i="3"/>
  <c r="IF68" i="3"/>
  <c r="IF71" i="3"/>
  <c r="IF73" i="3"/>
  <c r="IF56" i="3"/>
  <c r="JF57" i="3" s="1"/>
  <c r="IF59" i="3"/>
  <c r="IF61" i="3"/>
  <c r="IF49" i="3"/>
  <c r="IF45" i="3"/>
  <c r="IF47" i="3"/>
  <c r="IH38" i="3"/>
  <c r="IF38" i="3"/>
  <c r="HF18" i="3"/>
  <c r="HF19" i="3"/>
  <c r="JF69" i="3" l="1"/>
  <c r="IB101" i="3"/>
  <c r="ID90" i="3"/>
  <c r="ID92" i="3"/>
  <c r="ID82" i="3"/>
  <c r="ID68" i="3"/>
  <c r="JD69" i="3" s="1"/>
  <c r="ID71" i="3"/>
  <c r="ID73" i="3"/>
  <c r="ID56" i="3"/>
  <c r="JD57" i="3" s="1"/>
  <c r="ID59" i="3"/>
  <c r="ID61" i="3"/>
  <c r="ID45" i="3"/>
  <c r="ID47" i="3"/>
  <c r="ID49" i="3"/>
  <c r="ID38" i="3"/>
  <c r="HR28" i="3"/>
  <c r="HR29" i="3"/>
  <c r="HR30" i="3"/>
  <c r="HD18" i="3"/>
  <c r="HD19" i="3"/>
  <c r="HZ101" i="3" l="1"/>
  <c r="IB90" i="3"/>
  <c r="IB92" i="3"/>
  <c r="IB82" i="3"/>
  <c r="IB68" i="3"/>
  <c r="JB69" i="3" s="1"/>
  <c r="IB71" i="3"/>
  <c r="IB73" i="3"/>
  <c r="IB56" i="3"/>
  <c r="JB57" i="3" s="1"/>
  <c r="IB59" i="3"/>
  <c r="IB61" i="3"/>
  <c r="IB45" i="3"/>
  <c r="IB47" i="3"/>
  <c r="IB49" i="3"/>
  <c r="IB38" i="3"/>
  <c r="HP29" i="3"/>
  <c r="HJ29" i="3"/>
  <c r="HL29" i="3"/>
  <c r="HN29" i="3"/>
  <c r="HJ28" i="3"/>
  <c r="HL28" i="3"/>
  <c r="HN28" i="3"/>
  <c r="HP28" i="3"/>
  <c r="HJ30" i="3"/>
  <c r="HL30" i="3"/>
  <c r="HN30" i="3"/>
  <c r="HP30" i="3"/>
  <c r="HB18" i="3"/>
  <c r="HB19" i="3"/>
  <c r="HX101" i="3" l="1"/>
  <c r="HZ90" i="3"/>
  <c r="HZ92" i="3"/>
  <c r="HZ82" i="3"/>
  <c r="HZ68" i="3"/>
  <c r="IZ69" i="3" s="1"/>
  <c r="HZ71" i="3"/>
  <c r="HZ73" i="3"/>
  <c r="HZ56" i="3"/>
  <c r="IZ57" i="3" s="1"/>
  <c r="HZ59" i="3"/>
  <c r="HZ61" i="3"/>
  <c r="HZ45" i="3"/>
  <c r="HZ47" i="3"/>
  <c r="HZ49" i="3"/>
  <c r="HZ38" i="3"/>
  <c r="HH28" i="3"/>
  <c r="HH29" i="3"/>
  <c r="HH30" i="3"/>
  <c r="GZ18" i="3"/>
  <c r="GZ19" i="3"/>
  <c r="HT101" i="3" l="1"/>
  <c r="HV101" i="3"/>
  <c r="HX68" i="3"/>
  <c r="IX69" i="3" s="1"/>
  <c r="HX71" i="3"/>
  <c r="HX73" i="3"/>
  <c r="HX56" i="3"/>
  <c r="IX57" i="3" s="1"/>
  <c r="HX59" i="3"/>
  <c r="HX61" i="3"/>
  <c r="HX45" i="3"/>
  <c r="HX47" i="3"/>
  <c r="HX49" i="3"/>
  <c r="HF28" i="3"/>
  <c r="HF29" i="3"/>
  <c r="HF30" i="3"/>
  <c r="GX18" i="3"/>
  <c r="GX19" i="3"/>
  <c r="HR100" i="3" l="1"/>
  <c r="HR101" i="3" s="1"/>
  <c r="HP101" i="3"/>
  <c r="HX90" i="3"/>
  <c r="HX92" i="3"/>
  <c r="HV90" i="3"/>
  <c r="HV92" i="3"/>
  <c r="HV82" i="3"/>
  <c r="HX82" i="3"/>
  <c r="HV71" i="3"/>
  <c r="HV56" i="3"/>
  <c r="IV57" i="3" s="1"/>
  <c r="HV59" i="3"/>
  <c r="HV61" i="3"/>
  <c r="HV45" i="3"/>
  <c r="HV47" i="3"/>
  <c r="HV49" i="3"/>
  <c r="HX38" i="3"/>
  <c r="HV38" i="3"/>
  <c r="HD28" i="3"/>
  <c r="HD29" i="3"/>
  <c r="HD30" i="3"/>
  <c r="HB28" i="3"/>
  <c r="HB29" i="3"/>
  <c r="HB30" i="3"/>
  <c r="GV19" i="3"/>
  <c r="GV18" i="3"/>
  <c r="HT92" i="3" l="1"/>
  <c r="HT90" i="3"/>
  <c r="HT82" i="3"/>
  <c r="HT73" i="3"/>
  <c r="HT71" i="3"/>
  <c r="HT68" i="3"/>
  <c r="JH69" i="3" s="1"/>
  <c r="HT56" i="3"/>
  <c r="JH57" i="3" s="1"/>
  <c r="HT59" i="3"/>
  <c r="HT61" i="3"/>
  <c r="IT57" i="3" l="1"/>
  <c r="IR56" i="3"/>
  <c r="IR68" i="3"/>
  <c r="IT69" i="3"/>
  <c r="HT49" i="3"/>
  <c r="HT47" i="3"/>
  <c r="HT45" i="3"/>
  <c r="HT38" i="3"/>
  <c r="GT18" i="3"/>
  <c r="GT19" i="3"/>
  <c r="HR60" i="3" l="1"/>
  <c r="HR61" i="3" s="1"/>
  <c r="HR58" i="3"/>
  <c r="HR59" i="3" s="1"/>
  <c r="HP56" i="3"/>
  <c r="IP57" i="3" s="1"/>
  <c r="HP59" i="3"/>
  <c r="HP61" i="3"/>
  <c r="HR48" i="3"/>
  <c r="HR49" i="3" s="1"/>
  <c r="HR46" i="3"/>
  <c r="HR47" i="3" s="1"/>
  <c r="HP45" i="3"/>
  <c r="HP47" i="3"/>
  <c r="HP49" i="3"/>
  <c r="GZ28" i="3"/>
  <c r="GZ29" i="3"/>
  <c r="GZ30" i="3"/>
  <c r="GX28" i="3"/>
  <c r="GX29" i="3"/>
  <c r="GX30" i="3"/>
  <c r="GR18" i="3"/>
  <c r="GR19" i="3"/>
  <c r="HR89" i="3" l="1"/>
  <c r="HR90" i="3" s="1"/>
  <c r="HR91" i="3"/>
  <c r="HR92" i="3" s="1"/>
  <c r="HP90" i="3"/>
  <c r="HP92" i="3"/>
  <c r="HR81" i="3"/>
  <c r="HR82" i="3" s="1"/>
  <c r="HP82" i="3"/>
  <c r="HR72" i="3"/>
  <c r="HR73" i="3" s="1"/>
  <c r="HR70" i="3"/>
  <c r="HR71" i="3" s="1"/>
  <c r="HP68" i="3"/>
  <c r="IP69" i="3" s="1"/>
  <c r="HP71" i="3"/>
  <c r="HP73" i="3"/>
  <c r="HN56" i="3"/>
  <c r="IN57" i="3" s="1"/>
  <c r="HN59" i="3"/>
  <c r="HN61" i="3"/>
  <c r="HN45" i="3"/>
  <c r="HN47" i="3"/>
  <c r="HN49" i="3"/>
  <c r="HR37" i="3"/>
  <c r="HR38" i="3" s="1"/>
  <c r="HP38" i="3"/>
  <c r="GP18" i="3"/>
  <c r="GP19" i="3"/>
  <c r="HL101" i="3" l="1"/>
  <c r="HN90" i="3"/>
  <c r="HN82" i="3"/>
  <c r="HN68" i="3"/>
  <c r="IN69" i="3" s="1"/>
  <c r="HN71" i="3"/>
  <c r="HN73" i="3"/>
  <c r="HL56" i="3"/>
  <c r="IL57" i="3" s="1"/>
  <c r="HL59" i="3"/>
  <c r="HL61" i="3"/>
  <c r="HL45" i="3"/>
  <c r="HL47" i="3"/>
  <c r="HL49" i="3"/>
  <c r="HN38" i="3"/>
  <c r="GN18" i="3"/>
  <c r="GN19" i="3"/>
  <c r="HL90" i="3" l="1"/>
  <c r="HL92" i="3"/>
  <c r="HL82" i="3"/>
  <c r="HL68" i="3"/>
  <c r="IL69" i="3" s="1"/>
  <c r="HL71" i="3"/>
  <c r="HL73" i="3"/>
  <c r="HJ56" i="3"/>
  <c r="IJ57" i="3" s="1"/>
  <c r="HJ59" i="3"/>
  <c r="HJ61" i="3"/>
  <c r="HJ45" i="3"/>
  <c r="HJ47" i="3"/>
  <c r="HJ49" i="3"/>
  <c r="HL38" i="3"/>
  <c r="GV28" i="3"/>
  <c r="GV29" i="3"/>
  <c r="GV30" i="3"/>
  <c r="GT28" i="3"/>
  <c r="GT29" i="3"/>
  <c r="GT30" i="3"/>
  <c r="GL18" i="3"/>
  <c r="GL19" i="3"/>
  <c r="HJ90" i="3" l="1"/>
  <c r="HJ92" i="3"/>
  <c r="HJ82" i="3"/>
  <c r="HJ68" i="3"/>
  <c r="IJ69" i="3" s="1"/>
  <c r="HJ71" i="3"/>
  <c r="HJ73" i="3"/>
  <c r="HH56" i="3"/>
  <c r="IH57" i="3" s="1"/>
  <c r="HH59" i="3"/>
  <c r="HH61" i="3"/>
  <c r="HH45" i="3"/>
  <c r="HH47" i="3"/>
  <c r="HH49" i="3"/>
  <c r="HJ38" i="3"/>
  <c r="GR29" i="3"/>
  <c r="GP29" i="3"/>
  <c r="GN29" i="3"/>
  <c r="GF29" i="3"/>
  <c r="GH29" i="3"/>
  <c r="GL29" i="3"/>
  <c r="GR28" i="3"/>
  <c r="GP28" i="3"/>
  <c r="GN28" i="3"/>
  <c r="GL28" i="3"/>
  <c r="GN30" i="3"/>
  <c r="GP30" i="3"/>
  <c r="GR30" i="3"/>
  <c r="GJ18" i="3"/>
  <c r="GJ19" i="3"/>
  <c r="GH30" i="3" l="1"/>
  <c r="GL30" i="3"/>
  <c r="GJ30" i="3"/>
  <c r="HH90" i="3"/>
  <c r="HH92" i="3"/>
  <c r="HH82" i="3"/>
  <c r="HH68" i="3"/>
  <c r="IH69" i="3" s="1"/>
  <c r="HH71" i="3"/>
  <c r="HH73" i="3"/>
  <c r="HF56" i="3"/>
  <c r="IF57" i="3" s="1"/>
  <c r="HF59" i="3"/>
  <c r="HF61" i="3"/>
  <c r="HF45" i="3"/>
  <c r="HF47" i="3"/>
  <c r="HF49" i="3"/>
  <c r="HH38" i="3"/>
  <c r="GH18" i="3"/>
  <c r="GH19" i="3"/>
  <c r="GR100" i="3" l="1"/>
  <c r="GR101" i="3" s="1"/>
  <c r="GB111" i="3"/>
  <c r="GD111" i="3"/>
  <c r="GF111" i="3"/>
  <c r="GH111" i="3"/>
  <c r="GJ111" i="3"/>
  <c r="FZ111" i="3"/>
  <c r="GX101" i="3"/>
  <c r="GV101" i="3"/>
  <c r="GT101" i="3"/>
  <c r="GP101" i="3"/>
  <c r="GN101" i="3"/>
  <c r="GL101" i="3"/>
  <c r="GF101" i="3"/>
  <c r="GH101" i="3"/>
  <c r="GJ101" i="3"/>
  <c r="GD101" i="3"/>
  <c r="HF90" i="3"/>
  <c r="HF92" i="3"/>
  <c r="HF82" i="3"/>
  <c r="HF68" i="3"/>
  <c r="IF69" i="3" s="1"/>
  <c r="HF71" i="3"/>
  <c r="HF73" i="3"/>
  <c r="HD56" i="3"/>
  <c r="ID57" i="3" s="1"/>
  <c r="HD59" i="3"/>
  <c r="HD61" i="3"/>
  <c r="HD45" i="3"/>
  <c r="HD47" i="3"/>
  <c r="HD49" i="3"/>
  <c r="HF38" i="3"/>
  <c r="GF18" i="3"/>
  <c r="GF19" i="3"/>
  <c r="GB101" i="3" l="1"/>
  <c r="FZ101" i="3"/>
  <c r="HD90" i="3"/>
  <c r="HD92" i="3"/>
  <c r="HD82" i="3"/>
  <c r="HD71" i="3"/>
  <c r="HD68" i="3"/>
  <c r="ID69" i="3" s="1"/>
  <c r="HD73" i="3"/>
  <c r="HB68" i="3"/>
  <c r="IB69" i="3" s="1"/>
  <c r="HB71" i="3"/>
  <c r="HB73" i="3"/>
  <c r="HB56" i="3"/>
  <c r="IB57" i="3" s="1"/>
  <c r="HB59" i="3"/>
  <c r="HB61" i="3"/>
  <c r="HB45" i="3"/>
  <c r="HB47" i="3"/>
  <c r="HB49" i="3"/>
  <c r="HD38" i="3"/>
  <c r="GH28" i="3"/>
  <c r="GF30" i="3"/>
  <c r="GF28" i="3"/>
  <c r="GD30" i="3"/>
  <c r="GD29" i="3"/>
  <c r="GD28" i="3"/>
  <c r="GB30" i="3"/>
  <c r="GB29" i="3"/>
  <c r="GB28" i="3"/>
  <c r="FZ30" i="3"/>
  <c r="FZ29" i="3"/>
  <c r="FZ28" i="3"/>
  <c r="GD18" i="3"/>
  <c r="GD19" i="3"/>
  <c r="HB90" i="3" l="1"/>
  <c r="HB92" i="3"/>
  <c r="HB82" i="3"/>
  <c r="GZ56" i="3"/>
  <c r="HZ57" i="3" s="1"/>
  <c r="GZ59" i="3"/>
  <c r="GZ61" i="3"/>
  <c r="GZ45" i="3"/>
  <c r="GZ47" i="3"/>
  <c r="GZ49" i="3"/>
  <c r="HB38" i="3"/>
  <c r="GB18" i="3"/>
  <c r="GB19" i="3"/>
  <c r="GZ90" i="3" l="1"/>
  <c r="GZ92" i="3"/>
  <c r="GZ82" i="3"/>
  <c r="GZ68" i="3"/>
  <c r="HZ69" i="3" s="1"/>
  <c r="GZ71" i="3"/>
  <c r="GZ73" i="3"/>
  <c r="GX56" i="3"/>
  <c r="HX57" i="3" s="1"/>
  <c r="GX59" i="3"/>
  <c r="GX61" i="3"/>
  <c r="GX45" i="3"/>
  <c r="GX47" i="3"/>
  <c r="GX49" i="3"/>
  <c r="GZ38" i="3"/>
  <c r="FZ18" i="3"/>
  <c r="FZ19" i="3"/>
  <c r="GV90" i="3" l="1"/>
  <c r="GX90" i="3"/>
  <c r="GV92" i="3"/>
  <c r="GX92" i="3"/>
  <c r="GV82" i="3"/>
  <c r="GX82" i="3"/>
  <c r="GX68" i="3"/>
  <c r="HX69" i="3" s="1"/>
  <c r="GX71" i="3"/>
  <c r="GX73" i="3"/>
  <c r="GV68" i="3"/>
  <c r="HV69" i="3" s="1"/>
  <c r="GV71" i="3"/>
  <c r="GV73" i="3"/>
  <c r="GV56" i="3"/>
  <c r="HV57" i="3" s="1"/>
  <c r="GV59" i="3"/>
  <c r="GV61" i="3"/>
  <c r="HR45" i="3"/>
  <c r="GV45" i="3"/>
  <c r="GV47" i="3"/>
  <c r="GV49" i="3"/>
  <c r="GV38" i="3"/>
  <c r="GX38" i="3"/>
  <c r="FX19" i="3"/>
  <c r="FV19" i="3"/>
  <c r="FX18" i="3"/>
  <c r="FV18" i="3"/>
  <c r="GT92" i="3" l="1"/>
  <c r="GT90" i="3"/>
  <c r="GT82" i="3"/>
  <c r="GT73" i="3"/>
  <c r="GT71" i="3"/>
  <c r="GT68" i="3"/>
  <c r="IR69" i="3" s="1"/>
  <c r="GT61" i="3"/>
  <c r="GT59" i="3"/>
  <c r="GT56" i="3"/>
  <c r="IR57" i="3" s="1"/>
  <c r="GT49" i="3"/>
  <c r="GT47" i="3"/>
  <c r="GT45" i="3"/>
  <c r="GT38" i="3"/>
  <c r="FN28" i="3"/>
  <c r="FP28" i="3"/>
  <c r="FR28" i="3"/>
  <c r="FT28" i="3"/>
  <c r="FV28" i="3"/>
  <c r="FX28" i="3"/>
  <c r="FN29" i="3"/>
  <c r="FP29" i="3"/>
  <c r="FR29" i="3"/>
  <c r="FT29" i="3"/>
  <c r="FV29" i="3"/>
  <c r="FX29" i="3"/>
  <c r="FN30" i="3"/>
  <c r="FP30" i="3"/>
  <c r="FR30" i="3"/>
  <c r="FT30" i="3"/>
  <c r="FV30" i="3"/>
  <c r="FX30" i="3"/>
  <c r="FT19" i="3"/>
  <c r="FR19" i="3"/>
  <c r="FT18" i="3"/>
  <c r="FR18" i="3"/>
  <c r="HT69" i="3" l="1"/>
  <c r="HR68" i="3"/>
  <c r="HT57" i="3"/>
  <c r="HR56" i="3"/>
  <c r="FX111" i="3"/>
  <c r="FP101" i="3"/>
  <c r="FR100" i="3"/>
  <c r="GR70" i="3"/>
  <c r="GR71" i="3" s="1"/>
  <c r="GR72" i="3"/>
  <c r="GR73" i="3" s="1"/>
  <c r="GP68" i="3"/>
  <c r="GP71" i="3"/>
  <c r="GP73" i="3"/>
  <c r="GR60" i="3"/>
  <c r="GR58" i="3"/>
  <c r="GR59" i="3" s="1"/>
  <c r="GP56" i="3"/>
  <c r="GP59" i="3"/>
  <c r="GP61" i="3"/>
  <c r="GR48" i="3"/>
  <c r="GR49" i="3" s="1"/>
  <c r="GR46" i="3"/>
  <c r="GR47" i="3" s="1"/>
  <c r="GP45" i="3"/>
  <c r="GP47" i="3"/>
  <c r="GP49" i="3"/>
  <c r="FP18" i="3"/>
  <c r="FP19" i="3"/>
  <c r="FJ18" i="3"/>
  <c r="FL18" i="3"/>
  <c r="FN18" i="3"/>
  <c r="FJ19" i="3"/>
  <c r="FL19" i="3"/>
  <c r="FN19" i="3"/>
  <c r="GP57" i="3" l="1"/>
  <c r="HP57" i="3"/>
  <c r="GP69" i="3"/>
  <c r="HP69" i="3"/>
  <c r="GR61" i="3"/>
  <c r="GR81" i="3"/>
  <c r="GR82" i="3" s="1"/>
  <c r="FZ82" i="3"/>
  <c r="GP92" i="3"/>
  <c r="GR89" i="3"/>
  <c r="GR90" i="3" s="1"/>
  <c r="GR91" i="3"/>
  <c r="GR92" i="3" s="1"/>
  <c r="GP90" i="3"/>
  <c r="GP82" i="3"/>
  <c r="GR37" i="3"/>
  <c r="GR38" i="3" s="1"/>
  <c r="GP38" i="3"/>
  <c r="GN45" i="3" l="1"/>
  <c r="GR45" i="3"/>
  <c r="GN56" i="3"/>
  <c r="GN59" i="3"/>
  <c r="GN61" i="3"/>
  <c r="GN47" i="3"/>
  <c r="GN49" i="3"/>
  <c r="FH18" i="3"/>
  <c r="FH19" i="3"/>
  <c r="GN57" i="3" l="1"/>
  <c r="HN57" i="3"/>
  <c r="FR91" i="3"/>
  <c r="GN90" i="3"/>
  <c r="GN92" i="3"/>
  <c r="GL90" i="3"/>
  <c r="GL92" i="3"/>
  <c r="GN82" i="3"/>
  <c r="GL82" i="3"/>
  <c r="GN68" i="3"/>
  <c r="GN71" i="3"/>
  <c r="GN73" i="3"/>
  <c r="GL68" i="3"/>
  <c r="GL71" i="3"/>
  <c r="GL73" i="3"/>
  <c r="GL56" i="3"/>
  <c r="HL57" i="3" s="1"/>
  <c r="GL59" i="3"/>
  <c r="GL61" i="3"/>
  <c r="GJ56" i="3"/>
  <c r="GJ59" i="3"/>
  <c r="GJ61" i="3"/>
  <c r="EV47" i="3"/>
  <c r="EX47" i="3"/>
  <c r="EZ47" i="3"/>
  <c r="FB47" i="3"/>
  <c r="FD47" i="3"/>
  <c r="FF47" i="3"/>
  <c r="FH47" i="3"/>
  <c r="FJ47" i="3"/>
  <c r="FL47" i="3"/>
  <c r="FN47" i="3"/>
  <c r="FP47" i="3"/>
  <c r="ET47" i="3"/>
  <c r="FR46" i="3"/>
  <c r="FR47" i="3" s="1"/>
  <c r="GL45" i="3"/>
  <c r="GL47" i="3"/>
  <c r="GL49" i="3"/>
  <c r="GL38" i="3"/>
  <c r="GN38" i="3"/>
  <c r="FF18" i="3"/>
  <c r="FF19" i="3"/>
  <c r="BL8" i="3"/>
  <c r="BJ9" i="3"/>
  <c r="BH9" i="3"/>
  <c r="GN69" i="3" l="1"/>
  <c r="HN69" i="3"/>
  <c r="GL69" i="3"/>
  <c r="HL69" i="3"/>
  <c r="GJ57" i="3"/>
  <c r="HJ57" i="3"/>
  <c r="GL57" i="3"/>
  <c r="FV111" i="3"/>
  <c r="FT111" i="3"/>
  <c r="FX101" i="3" l="1"/>
  <c r="GJ90" i="3"/>
  <c r="GJ92" i="3"/>
  <c r="GJ82" i="3"/>
  <c r="GJ68" i="3"/>
  <c r="GJ71" i="3"/>
  <c r="GJ73" i="3"/>
  <c r="GH68" i="3"/>
  <c r="GH71" i="3"/>
  <c r="GH73" i="3"/>
  <c r="GH69" i="3" l="1"/>
  <c r="HH69" i="3"/>
  <c r="GJ69" i="3"/>
  <c r="HJ69" i="3"/>
  <c r="GH56" i="3"/>
  <c r="GH59" i="3"/>
  <c r="GH61" i="3"/>
  <c r="GJ45" i="3"/>
  <c r="GJ47" i="3"/>
  <c r="GJ49" i="3"/>
  <c r="GJ38" i="3"/>
  <c r="FD19" i="3"/>
  <c r="FD18" i="3"/>
  <c r="GH57" i="3" l="1"/>
  <c r="HH57" i="3"/>
  <c r="GD59" i="3"/>
  <c r="GF59" i="3"/>
  <c r="GH90" i="3" l="1"/>
  <c r="GH92" i="3"/>
  <c r="GH82" i="3" l="1"/>
  <c r="GF68" i="3"/>
  <c r="GF71" i="3"/>
  <c r="GF73" i="3"/>
  <c r="GD68" i="3"/>
  <c r="GD71" i="3"/>
  <c r="GD73" i="3"/>
  <c r="GD56" i="3"/>
  <c r="GF56" i="3"/>
  <c r="GD61" i="3"/>
  <c r="GF61" i="3"/>
  <c r="GH45" i="3"/>
  <c r="GH47" i="3"/>
  <c r="GH49" i="3"/>
  <c r="GH38" i="3"/>
  <c r="GF57" i="3" l="1"/>
  <c r="HF57" i="3"/>
  <c r="GD57" i="3"/>
  <c r="HD57" i="3"/>
  <c r="GF69" i="3"/>
  <c r="HF69" i="3"/>
  <c r="GD69" i="3"/>
  <c r="HD69" i="3"/>
  <c r="GB68" i="3"/>
  <c r="GB71" i="3"/>
  <c r="GB73" i="3"/>
  <c r="FZ68" i="3"/>
  <c r="FZ71" i="3"/>
  <c r="FZ73" i="3"/>
  <c r="FX68" i="3"/>
  <c r="FX71" i="3"/>
  <c r="FX73" i="3"/>
  <c r="GF45" i="3"/>
  <c r="GF47" i="3"/>
  <c r="GF49" i="3"/>
  <c r="GB69" i="3" l="1"/>
  <c r="HB69" i="3"/>
  <c r="FZ69" i="3"/>
  <c r="GZ69" i="3"/>
  <c r="FX69" i="3"/>
  <c r="GX69" i="3"/>
  <c r="GF90" i="3"/>
  <c r="GF92" i="3"/>
  <c r="GF82" i="3"/>
  <c r="GF38" i="3"/>
  <c r="GD90" i="3" l="1"/>
  <c r="GD92" i="3"/>
  <c r="GD82" i="3"/>
  <c r="GB56" i="3"/>
  <c r="GB59" i="3"/>
  <c r="GB61" i="3"/>
  <c r="GD45" i="3"/>
  <c r="GD47" i="3"/>
  <c r="GD49" i="3"/>
  <c r="GD38" i="3"/>
  <c r="GB57" i="3" l="1"/>
  <c r="HB57" i="3"/>
  <c r="FV101" i="3"/>
  <c r="FZ56" i="3"/>
  <c r="FZ59" i="3"/>
  <c r="FZ61" i="3"/>
  <c r="GB45" i="3"/>
  <c r="GB47" i="3"/>
  <c r="GB49" i="3"/>
  <c r="FZ45" i="3"/>
  <c r="FZ47" i="3"/>
  <c r="FZ49" i="3"/>
  <c r="FZ57" i="3" l="1"/>
  <c r="GZ57" i="3"/>
  <c r="GB38" i="3"/>
  <c r="GB82" i="3"/>
  <c r="GB92" i="3"/>
  <c r="GB90" i="3"/>
  <c r="EZ19" i="3"/>
  <c r="EZ18" i="3"/>
  <c r="FT101" i="3" l="1"/>
  <c r="FX56" i="3"/>
  <c r="GX57" i="3" s="1"/>
  <c r="FX59" i="3"/>
  <c r="FX61" i="3"/>
  <c r="FX45" i="3"/>
  <c r="FX47" i="3"/>
  <c r="FX49" i="3"/>
  <c r="FX57" i="3" l="1"/>
  <c r="FV73" i="3" l="1"/>
  <c r="FV71" i="3"/>
  <c r="FV68" i="3"/>
  <c r="GV69" i="3" s="1"/>
  <c r="FV61" i="3"/>
  <c r="FT61" i="3"/>
  <c r="FV59" i="3"/>
  <c r="FT59" i="3"/>
  <c r="FV56" i="3"/>
  <c r="FT56" i="3"/>
  <c r="FX38" i="3"/>
  <c r="FV38" i="3"/>
  <c r="FL28" i="3"/>
  <c r="FJ28" i="3"/>
  <c r="FL29" i="3"/>
  <c r="FL30" i="3"/>
  <c r="FJ29" i="3"/>
  <c r="FJ30" i="3"/>
  <c r="FV45" i="3"/>
  <c r="FT45" i="3"/>
  <c r="FV49" i="3"/>
  <c r="FT49" i="3"/>
  <c r="FV47" i="3"/>
  <c r="FX82" i="3"/>
  <c r="FV82" i="3"/>
  <c r="FT82" i="3"/>
  <c r="FX92" i="3"/>
  <c r="FV92" i="3"/>
  <c r="FT92" i="3"/>
  <c r="FX90" i="3"/>
  <c r="FV90" i="3"/>
  <c r="HR57" i="3" l="1"/>
  <c r="FV57" i="3"/>
  <c r="GV57" i="3"/>
  <c r="GT57" i="3"/>
  <c r="GR56" i="3"/>
  <c r="FT57" i="3"/>
  <c r="FV69" i="3"/>
  <c r="FT73" i="3"/>
  <c r="FT71" i="3"/>
  <c r="FT68" i="3"/>
  <c r="HR69" i="3" s="1"/>
  <c r="FT47" i="3"/>
  <c r="FH29" i="3"/>
  <c r="FH28" i="3"/>
  <c r="FH30" i="3"/>
  <c r="GR68" i="3" l="1"/>
  <c r="GR69" i="3" s="1"/>
  <c r="GT69" i="3"/>
  <c r="GR57" i="3"/>
  <c r="FT69" i="3"/>
  <c r="FF30" i="3"/>
  <c r="DR100" i="3" l="1"/>
  <c r="ER100" i="3"/>
  <c r="FR101" i="3" s="1"/>
  <c r="DF101" i="3" l="1"/>
  <c r="DL101" i="3"/>
  <c r="BB9" i="3" l="1"/>
  <c r="BB8" i="3" l="1"/>
  <c r="FD30" i="3"/>
  <c r="CR100" i="3" l="1"/>
  <c r="DN101" i="3"/>
  <c r="FB30" i="3"/>
  <c r="EZ30" i="3" l="1"/>
  <c r="EX30" i="3"/>
  <c r="EV30" i="3"/>
  <c r="ET30" i="3" l="1"/>
  <c r="ER30" i="3" l="1"/>
  <c r="EP30" i="3" l="1"/>
  <c r="EN30" i="3" l="1"/>
  <c r="EL30" i="3"/>
  <c r="EP45" i="3" l="1"/>
  <c r="ER37" i="3"/>
  <c r="EH30" i="3"/>
  <c r="EJ30" i="3"/>
  <c r="EN45" i="3" l="1"/>
  <c r="DR70" i="3" l="1"/>
  <c r="EF30" i="3"/>
  <c r="ED30" i="3"/>
  <c r="BD9" i="3"/>
  <c r="DP30" i="3" l="1"/>
  <c r="EJ45" i="3" l="1"/>
  <c r="DR30" i="3" l="1"/>
  <c r="DT30" i="3"/>
  <c r="DV30" i="3"/>
  <c r="DX30" i="3"/>
  <c r="DZ30" i="3"/>
  <c r="EB30" i="3"/>
  <c r="EH45" i="3" l="1"/>
  <c r="EF45" i="3" l="1"/>
  <c r="ED45" i="3" l="1"/>
  <c r="DZ45" i="3" l="1"/>
  <c r="EB45" i="3" l="1"/>
  <c r="DX45" i="3"/>
  <c r="DV45" i="3" l="1"/>
  <c r="DT68" i="3" l="1"/>
  <c r="DT45" i="3"/>
  <c r="BF9" i="3" l="1"/>
  <c r="BL9" i="3" l="1"/>
  <c r="DR89" i="3"/>
  <c r="DR81" i="3"/>
  <c r="DR72" i="3"/>
  <c r="DP68" i="3"/>
  <c r="DR67" i="3"/>
  <c r="DR60" i="3"/>
  <c r="DR58" i="3"/>
  <c r="DP56" i="3"/>
  <c r="DR48" i="3"/>
  <c r="DR46" i="3"/>
  <c r="DP45" i="3"/>
  <c r="DR37" i="3"/>
  <c r="DR45" i="3" l="1"/>
  <c r="CL68" i="3"/>
  <c r="CL69" i="3" s="1"/>
  <c r="CJ68" i="3"/>
  <c r="CJ69" i="3" s="1"/>
  <c r="CH68" i="3"/>
  <c r="CN68" i="3"/>
  <c r="CN69" i="3" s="1"/>
  <c r="CH69" i="3" l="1"/>
  <c r="CR68" i="3"/>
  <c r="DJ68" i="3"/>
  <c r="DR68" i="3" s="1"/>
  <c r="DJ56" i="3"/>
  <c r="DH56" i="3"/>
  <c r="DF56" i="3"/>
  <c r="DF45" i="3"/>
  <c r="DD56" i="3"/>
  <c r="DD49" i="3"/>
  <c r="DD45" i="3"/>
  <c r="DB56" i="3"/>
  <c r="DB45" i="3"/>
  <c r="CZ56" i="3"/>
  <c r="CX56" i="3"/>
  <c r="CZ45" i="3"/>
  <c r="CX45" i="3"/>
  <c r="CV56" i="3"/>
  <c r="CV45" i="3"/>
  <c r="CT82" i="3"/>
  <c r="CT56" i="3"/>
  <c r="CT45" i="3"/>
  <c r="CR89" i="3"/>
  <c r="CR81" i="3"/>
  <c r="CN56" i="3"/>
  <c r="CN45" i="3"/>
  <c r="CR37" i="3"/>
  <c r="CL82" i="3"/>
  <c r="CL56" i="3"/>
  <c r="CL45" i="3"/>
  <c r="CJ56" i="3"/>
  <c r="CJ45" i="3"/>
  <c r="CH56" i="3"/>
  <c r="CH45" i="3"/>
  <c r="CF56" i="3"/>
  <c r="CF45" i="3"/>
  <c r="BT47" i="3"/>
  <c r="DR5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外務省</author>
  </authors>
  <commentList>
    <comment ref="C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外務省:</t>
        </r>
        <r>
          <rPr>
            <sz val="9"/>
            <color indexed="81"/>
            <rFont val="ＭＳ Ｐゴシック"/>
            <family val="3"/>
            <charset val="128"/>
          </rPr>
          <t xml:space="preserve">
Indice de Precios / 
Cuadro 1</t>
        </r>
      </text>
    </comment>
  </commentList>
</comments>
</file>

<file path=xl/sharedStrings.xml><?xml version="1.0" encoding="utf-8"?>
<sst xmlns="http://schemas.openxmlformats.org/spreadsheetml/2006/main" count="401" uniqueCount="136">
  <si>
    <t>GDP成長率（実質）</t>
    <rPh sb="3" eb="6">
      <t>セイチョウリツ</t>
    </rPh>
    <rPh sb="7" eb="9">
      <t>ジッシツ</t>
    </rPh>
    <phoneticPr fontId="2"/>
  </si>
  <si>
    <t>単位：百万ドル</t>
    <rPh sb="0" eb="2">
      <t>タンイ</t>
    </rPh>
    <rPh sb="3" eb="5">
      <t>ヒャクマン</t>
    </rPh>
    <phoneticPr fontId="2"/>
  </si>
  <si>
    <t>注 1：</t>
    <rPh sb="0" eb="1">
      <t>チュウ</t>
    </rPh>
    <phoneticPr fontId="2"/>
  </si>
  <si>
    <t>出所：</t>
    <rPh sb="0" eb="2">
      <t>シュッショ</t>
    </rPh>
    <phoneticPr fontId="2"/>
  </si>
  <si>
    <t>単位：台</t>
    <rPh sb="0" eb="2">
      <t>タンイ</t>
    </rPh>
    <rPh sb="3" eb="4">
      <t>ダイ</t>
    </rPh>
    <phoneticPr fontId="2"/>
  </si>
  <si>
    <t>前年比増減率</t>
    <rPh sb="0" eb="3">
      <t>ゼンネンヒ</t>
    </rPh>
    <rPh sb="3" eb="5">
      <t>ゾウゲン</t>
    </rPh>
    <rPh sb="5" eb="6">
      <t>リツ</t>
    </rPh>
    <phoneticPr fontId="2"/>
  </si>
  <si>
    <t>経済財務省</t>
    <rPh sb="0" eb="2">
      <t>ケイザイ</t>
    </rPh>
    <rPh sb="2" eb="5">
      <t>ザイムショウ</t>
    </rPh>
    <phoneticPr fontId="2"/>
  </si>
  <si>
    <t>消費者物価指数</t>
    <rPh sb="0" eb="3">
      <t>ショウヒシャ</t>
    </rPh>
    <rPh sb="3" eb="5">
      <t>ブッカ</t>
    </rPh>
    <rPh sb="5" eb="7">
      <t>シスウ</t>
    </rPh>
    <phoneticPr fontId="2"/>
  </si>
  <si>
    <t>会計検査院</t>
    <rPh sb="0" eb="2">
      <t>カイケイ</t>
    </rPh>
    <rPh sb="2" eb="4">
      <t>ケンサ</t>
    </rPh>
    <rPh sb="4" eb="5">
      <t>イン</t>
    </rPh>
    <phoneticPr fontId="2"/>
  </si>
  <si>
    <t>価格</t>
    <rPh sb="0" eb="2">
      <t>カカク</t>
    </rPh>
    <phoneticPr fontId="2"/>
  </si>
  <si>
    <t>単位：ドル</t>
    <rPh sb="0" eb="2">
      <t>タンイ</t>
    </rPh>
    <phoneticPr fontId="2"/>
  </si>
  <si>
    <t>貿易収支</t>
    <rPh sb="0" eb="2">
      <t>ボウエキ</t>
    </rPh>
    <rPh sb="2" eb="4">
      <t>シュウシ</t>
    </rPh>
    <phoneticPr fontId="2"/>
  </si>
  <si>
    <t>コロン・フリーゾーン取扱高</t>
    <rPh sb="10" eb="12">
      <t>トリアツカイ</t>
    </rPh>
    <rPh sb="12" eb="13">
      <t>ダカ</t>
    </rPh>
    <phoneticPr fontId="2"/>
  </si>
  <si>
    <t>合計</t>
    <rPh sb="0" eb="2">
      <t>ゴウケイ</t>
    </rPh>
    <phoneticPr fontId="2"/>
  </si>
  <si>
    <t>前年比増減率</t>
    <rPh sb="0" eb="2">
      <t>ゼンネン</t>
    </rPh>
    <rPh sb="2" eb="3">
      <t>ヒ</t>
    </rPh>
    <rPh sb="3" eb="5">
      <t>ゾウゲン</t>
    </rPh>
    <rPh sb="5" eb="6">
      <t>リツ</t>
    </rPh>
    <phoneticPr fontId="2"/>
  </si>
  <si>
    <t>販売台数</t>
    <rPh sb="0" eb="2">
      <t>ハンバイ</t>
    </rPh>
    <rPh sb="2" eb="4">
      <t>ダイスウ</t>
    </rPh>
    <phoneticPr fontId="2"/>
  </si>
  <si>
    <t>パナマ自動車販売協会（ADAP) / 会計検査院</t>
    <rPh sb="3" eb="6">
      <t>ジドウシャ</t>
    </rPh>
    <rPh sb="6" eb="8">
      <t>ハンバイ</t>
    </rPh>
    <rPh sb="8" eb="10">
      <t>キョウカイ</t>
    </rPh>
    <rPh sb="19" eb="21">
      <t>カイケイ</t>
    </rPh>
    <rPh sb="21" eb="23">
      <t>ケンサ</t>
    </rPh>
    <rPh sb="23" eb="24">
      <t>イン</t>
    </rPh>
    <phoneticPr fontId="2"/>
  </si>
  <si>
    <t>コンテナ取扱高</t>
    <rPh sb="4" eb="6">
      <t>トリアツカイ</t>
    </rPh>
    <rPh sb="6" eb="7">
      <t>タカ</t>
    </rPh>
    <phoneticPr fontId="2"/>
  </si>
  <si>
    <t>単位：千TEU</t>
    <rPh sb="0" eb="2">
      <t>タンイ</t>
    </rPh>
    <rPh sb="3" eb="4">
      <t>セン</t>
    </rPh>
    <phoneticPr fontId="2"/>
  </si>
  <si>
    <t>前年比増減率（合計）</t>
    <rPh sb="0" eb="3">
      <t>ゼンネンヒ</t>
    </rPh>
    <rPh sb="3" eb="5">
      <t>ゾウゲン</t>
    </rPh>
    <rPh sb="5" eb="6">
      <t>リツ</t>
    </rPh>
    <rPh sb="7" eb="9">
      <t>ゴウケイ</t>
    </rPh>
    <phoneticPr fontId="2"/>
  </si>
  <si>
    <t>前年比増減率（輸入）</t>
    <rPh sb="0" eb="3">
      <t>ゼンネンヒ</t>
    </rPh>
    <rPh sb="3" eb="5">
      <t>ゾウゲン</t>
    </rPh>
    <rPh sb="5" eb="6">
      <t>リツ</t>
    </rPh>
    <rPh sb="7" eb="9">
      <t>ユニュウ</t>
    </rPh>
    <phoneticPr fontId="2"/>
  </si>
  <si>
    <t>前年比増減率（再輸出）</t>
    <rPh sb="0" eb="3">
      <t>ゼンネンヒ</t>
    </rPh>
    <rPh sb="3" eb="5">
      <t>ゾウゲン</t>
    </rPh>
    <rPh sb="5" eb="6">
      <t>リツ</t>
    </rPh>
    <rPh sb="7" eb="10">
      <t>サイユシュツ</t>
    </rPh>
    <phoneticPr fontId="2"/>
  </si>
  <si>
    <t>前年比増減率（輸出）</t>
    <rPh sb="0" eb="3">
      <t>ゼンネンヒ</t>
    </rPh>
    <rPh sb="3" eb="5">
      <t>ゾウゲン</t>
    </rPh>
    <rPh sb="5" eb="6">
      <t>リツ</t>
    </rPh>
    <rPh sb="7" eb="9">
      <t>ユシュツ</t>
    </rPh>
    <phoneticPr fontId="2"/>
  </si>
  <si>
    <t>(a)うち、輸入（CIF）</t>
    <rPh sb="6" eb="8">
      <t>ユニュウ</t>
    </rPh>
    <phoneticPr fontId="2"/>
  </si>
  <si>
    <t>(b)うち、再輸出（FOB）</t>
    <rPh sb="6" eb="7">
      <t>サイ</t>
    </rPh>
    <rPh sb="7" eb="9">
      <t>ユシュツ</t>
    </rPh>
    <phoneticPr fontId="2"/>
  </si>
  <si>
    <t>合計 (a+b)</t>
    <rPh sb="0" eb="2">
      <t>ゴウケイ</t>
    </rPh>
    <phoneticPr fontId="2"/>
  </si>
  <si>
    <t>貿易収支 (a-b)</t>
    <rPh sb="0" eb="2">
      <t>ボウエキ</t>
    </rPh>
    <rPh sb="2" eb="4">
      <t>シュウシ</t>
    </rPh>
    <phoneticPr fontId="2"/>
  </si>
  <si>
    <t>(a)輸出（FOB）</t>
    <rPh sb="3" eb="5">
      <t>ユシュツ</t>
    </rPh>
    <phoneticPr fontId="2"/>
  </si>
  <si>
    <t>(b)輸入（CIF）</t>
    <rPh sb="3" eb="5">
      <t>ユニュウ</t>
    </rPh>
    <phoneticPr fontId="2"/>
  </si>
  <si>
    <t>通航隻数（隻）</t>
    <rPh sb="0" eb="2">
      <t>ツウコウ</t>
    </rPh>
    <rPh sb="2" eb="4">
      <t>セキスウ</t>
    </rPh>
    <rPh sb="5" eb="6">
      <t>セキ</t>
    </rPh>
    <phoneticPr fontId="2"/>
  </si>
  <si>
    <t>通航貨物量（千㌧）*</t>
    <rPh sb="0" eb="2">
      <t>ツウコウ</t>
    </rPh>
    <rPh sb="2" eb="5">
      <t>カモツリョウ</t>
    </rPh>
    <rPh sb="6" eb="7">
      <t>セン</t>
    </rPh>
    <phoneticPr fontId="2"/>
  </si>
  <si>
    <t>ホテル部屋数（パナマ市内のみ）</t>
    <rPh sb="3" eb="5">
      <t>ヘヤ</t>
    </rPh>
    <rPh sb="5" eb="6">
      <t>スウ</t>
    </rPh>
    <rPh sb="10" eb="12">
      <t>シナイ</t>
    </rPh>
    <phoneticPr fontId="2"/>
  </si>
  <si>
    <t>単位：部屋</t>
    <rPh sb="0" eb="2">
      <t>タンイ</t>
    </rPh>
    <rPh sb="3" eb="5">
      <t>ヘヤ</t>
    </rPh>
    <phoneticPr fontId="2"/>
  </si>
  <si>
    <t>前年比増減率（稼働率）</t>
    <rPh sb="0" eb="3">
      <t>ゼンネンヒ</t>
    </rPh>
    <rPh sb="3" eb="5">
      <t>ゾウゲン</t>
    </rPh>
    <rPh sb="5" eb="6">
      <t>リツ</t>
    </rPh>
    <rPh sb="7" eb="9">
      <t>カドウ</t>
    </rPh>
    <rPh sb="9" eb="10">
      <t>リツ</t>
    </rPh>
    <phoneticPr fontId="2"/>
  </si>
  <si>
    <t>増築、修繕を含む。</t>
    <rPh sb="0" eb="2">
      <t>ゾウチク</t>
    </rPh>
    <rPh sb="3" eb="5">
      <t>シュウゼン</t>
    </rPh>
    <rPh sb="6" eb="7">
      <t>フク</t>
    </rPh>
    <phoneticPr fontId="2"/>
  </si>
  <si>
    <t>(a)うち、住宅</t>
    <rPh sb="6" eb="8">
      <t>ジュウタク</t>
    </rPh>
    <phoneticPr fontId="2"/>
  </si>
  <si>
    <t>前年比増減率（住宅）</t>
    <rPh sb="0" eb="3">
      <t>ゼンネンヒ</t>
    </rPh>
    <rPh sb="3" eb="5">
      <t>ゾウゲン</t>
    </rPh>
    <rPh sb="5" eb="6">
      <t>リツ</t>
    </rPh>
    <rPh sb="7" eb="9">
      <t>ジュウタク</t>
    </rPh>
    <phoneticPr fontId="2"/>
  </si>
  <si>
    <t>(b)うち、非住宅</t>
    <rPh sb="6" eb="7">
      <t>ヒ</t>
    </rPh>
    <rPh sb="7" eb="9">
      <t>ジュウタク</t>
    </rPh>
    <phoneticPr fontId="2"/>
  </si>
  <si>
    <t>前年比増減率（非住宅）</t>
    <rPh sb="0" eb="3">
      <t>ゼンネンヒ</t>
    </rPh>
    <rPh sb="3" eb="5">
      <t>ゾウゲン</t>
    </rPh>
    <rPh sb="5" eb="6">
      <t>リツ</t>
    </rPh>
    <rPh sb="7" eb="8">
      <t>ヒ</t>
    </rPh>
    <rPh sb="8" eb="10">
      <t>ジュウタク</t>
    </rPh>
    <phoneticPr fontId="2"/>
  </si>
  <si>
    <t>総合</t>
    <rPh sb="0" eb="2">
      <t>ソウゴウ</t>
    </rPh>
    <phoneticPr fontId="2"/>
  </si>
  <si>
    <t>*：ロングトン（≒1016kg)</t>
    <phoneticPr fontId="2"/>
  </si>
  <si>
    <t>単位：隻/千トン</t>
    <rPh sb="0" eb="2">
      <t>タンイ</t>
    </rPh>
    <rPh sb="3" eb="4">
      <t>セキ</t>
    </rPh>
    <rPh sb="5" eb="6">
      <t>セン</t>
    </rPh>
    <phoneticPr fontId="2"/>
  </si>
  <si>
    <t>会計検査院</t>
    <rPh sb="0" eb="2">
      <t>カイケイ</t>
    </rPh>
    <rPh sb="2" eb="5">
      <t>ケンサイン</t>
    </rPh>
    <phoneticPr fontId="2"/>
  </si>
  <si>
    <t>2013年Q1</t>
    <rPh sb="4" eb="5">
      <t>ネン</t>
    </rPh>
    <phoneticPr fontId="2"/>
  </si>
  <si>
    <t>2013年Q2</t>
    <rPh sb="4" eb="5">
      <t>ネン</t>
    </rPh>
    <phoneticPr fontId="2"/>
  </si>
  <si>
    <t>2013年Q3</t>
    <rPh sb="4" eb="5">
      <t>ネン</t>
    </rPh>
    <phoneticPr fontId="2"/>
  </si>
  <si>
    <t>2013年Q4</t>
    <rPh sb="4" eb="5">
      <t>ネン</t>
    </rPh>
    <phoneticPr fontId="2"/>
  </si>
  <si>
    <t>2014年Q1</t>
  </si>
  <si>
    <t>2014年Q2</t>
  </si>
  <si>
    <t>2014年Q3</t>
  </si>
  <si>
    <t>2014年Q4</t>
  </si>
  <si>
    <t>稼働率 （平均）</t>
  </si>
  <si>
    <t>N/A</t>
  </si>
  <si>
    <t>2015年Q1</t>
  </si>
  <si>
    <t>前年比増減率</t>
  </si>
  <si>
    <t>前月比増減率</t>
  </si>
  <si>
    <t>2015年Q2</t>
  </si>
  <si>
    <t>2015年Q3</t>
  </si>
  <si>
    <t>2015年Q4</t>
  </si>
  <si>
    <t>2016年Q1</t>
  </si>
  <si>
    <t>1家庭あたり3.5人で、各々が1日2238.6カロリーを摂取する前提のもと、59品目が対象。</t>
    <rPh sb="1" eb="3">
      <t>カテイ</t>
    </rPh>
    <rPh sb="9" eb="10">
      <t>ニン</t>
    </rPh>
    <rPh sb="12" eb="14">
      <t>オノオノ</t>
    </rPh>
    <rPh sb="16" eb="17">
      <t>ニチ</t>
    </rPh>
    <rPh sb="28" eb="30">
      <t>セッシュ</t>
    </rPh>
    <rPh sb="32" eb="34">
      <t>ゼンテイ</t>
    </rPh>
    <rPh sb="40" eb="42">
      <t>ヒンモク</t>
    </rPh>
    <rPh sb="43" eb="45">
      <t>タイショウ</t>
    </rPh>
    <phoneticPr fontId="2"/>
  </si>
  <si>
    <t>注 ：</t>
    <rPh sb="0" eb="1">
      <t>チュウ</t>
    </rPh>
    <phoneticPr fontId="2"/>
  </si>
  <si>
    <t>注：</t>
    <rPh sb="0" eb="1">
      <t>チュウ</t>
    </rPh>
    <phoneticPr fontId="2"/>
  </si>
  <si>
    <t>基準値（100）は2013年。</t>
    <phoneticPr fontId="2"/>
  </si>
  <si>
    <t>2016年Q2</t>
  </si>
  <si>
    <t>2016年Q3</t>
  </si>
  <si>
    <t>2016年Q4</t>
  </si>
  <si>
    <t>2017年Q1</t>
  </si>
  <si>
    <t>観光客数</t>
    <rPh sb="0" eb="3">
      <t>カンコウキャク</t>
    </rPh>
    <rPh sb="3" eb="4">
      <t>スウ</t>
    </rPh>
    <phoneticPr fontId="2"/>
  </si>
  <si>
    <t>クルーズ客等、国内での宿泊を伴わない観光客を含む。</t>
    <rPh sb="4" eb="5">
      <t>キャク</t>
    </rPh>
    <rPh sb="5" eb="6">
      <t>トウ</t>
    </rPh>
    <rPh sb="7" eb="9">
      <t>コクナイ</t>
    </rPh>
    <rPh sb="11" eb="13">
      <t>シュクハク</t>
    </rPh>
    <rPh sb="14" eb="15">
      <t>トモナ</t>
    </rPh>
    <rPh sb="18" eb="21">
      <t>カンコウキャク</t>
    </rPh>
    <rPh sb="22" eb="23">
      <t>フク</t>
    </rPh>
    <phoneticPr fontId="2"/>
  </si>
  <si>
    <t>単位：千人</t>
    <rPh sb="0" eb="2">
      <t>タンイ</t>
    </rPh>
    <rPh sb="3" eb="5">
      <t>センニン</t>
    </rPh>
    <phoneticPr fontId="2"/>
  </si>
  <si>
    <t>GDP</t>
    <phoneticPr fontId="2"/>
  </si>
  <si>
    <t>2016年累計</t>
    <rPh sb="4" eb="5">
      <t>ネン</t>
    </rPh>
    <rPh sb="5" eb="7">
      <t>ルイケイ</t>
    </rPh>
    <phoneticPr fontId="2"/>
  </si>
  <si>
    <t>2014年累計</t>
    <rPh sb="4" eb="5">
      <t>ネン</t>
    </rPh>
    <rPh sb="5" eb="7">
      <t>ルイケイ</t>
    </rPh>
    <phoneticPr fontId="2"/>
  </si>
  <si>
    <t>2015年累計</t>
    <rPh sb="4" eb="5">
      <t>ネン</t>
    </rPh>
    <rPh sb="5" eb="7">
      <t>ルイケイ</t>
    </rPh>
    <phoneticPr fontId="2"/>
  </si>
  <si>
    <t>2017年Q2</t>
  </si>
  <si>
    <t>年初来累計</t>
    <rPh sb="0" eb="3">
      <t>ネンショライ</t>
    </rPh>
    <rPh sb="3" eb="5">
      <t>ルイケイ</t>
    </rPh>
    <phoneticPr fontId="2"/>
  </si>
  <si>
    <t>年初来累計</t>
  </si>
  <si>
    <t>年初来平均</t>
  </si>
  <si>
    <t>2017年Q3</t>
  </si>
  <si>
    <t>2013年累計</t>
  </si>
  <si>
    <t xml:space="preserve"> </t>
  </si>
  <si>
    <t>2017年Q4</t>
  </si>
  <si>
    <t>2017年累計</t>
  </si>
  <si>
    <t>海事庁 / 会計検査院</t>
    <rPh sb="0" eb="2">
      <t>カイジ</t>
    </rPh>
    <rPh sb="2" eb="3">
      <t>チョウ</t>
    </rPh>
    <rPh sb="6" eb="8">
      <t>カイケイ</t>
    </rPh>
    <rPh sb="8" eb="10">
      <t>ケンサ</t>
    </rPh>
    <rPh sb="10" eb="11">
      <t>イン</t>
    </rPh>
    <phoneticPr fontId="2"/>
  </si>
  <si>
    <t>2018年Q1</t>
  </si>
  <si>
    <t>2018年累計</t>
  </si>
  <si>
    <t>2018年Q2</t>
  </si>
  <si>
    <t>2018年Q3</t>
  </si>
  <si>
    <t>2018年Q4</t>
  </si>
  <si>
    <t>国内新車販売台数</t>
  </si>
  <si>
    <t>港湾におけるコンテナ取扱高</t>
  </si>
  <si>
    <t>パナマ運河通航量</t>
  </si>
  <si>
    <t>2019年Q1</t>
  </si>
  <si>
    <t>2019年Q2</t>
  </si>
  <si>
    <t>2019年累計</t>
  </si>
  <si>
    <t>2019年Q3</t>
  </si>
  <si>
    <t>2019年Q4</t>
  </si>
  <si>
    <t>2020年Q1</t>
  </si>
  <si>
    <t>2020年累計</t>
  </si>
  <si>
    <t>2020年Q2</t>
  </si>
  <si>
    <t>2020年Q3</t>
  </si>
  <si>
    <t>パナマ主要経済指標（月次ベース）</t>
    <phoneticPr fontId="2"/>
  </si>
  <si>
    <t>2020年Q4</t>
  </si>
  <si>
    <t>2021年Q2</t>
    <phoneticPr fontId="2"/>
  </si>
  <si>
    <t>2021年Q3</t>
  </si>
  <si>
    <t>2021年Q4</t>
  </si>
  <si>
    <t>2021年累計</t>
    <phoneticPr fontId="2"/>
  </si>
  <si>
    <t>2021年Q1</t>
    <phoneticPr fontId="2"/>
  </si>
  <si>
    <t>基礎食料品バスケット価格（都市部：パナマ市、サン・ミゲリート市）</t>
    <phoneticPr fontId="2"/>
  </si>
  <si>
    <t>…</t>
  </si>
  <si>
    <t>[…]が未発表又はN/A</t>
  </si>
  <si>
    <t>注2：[…]が未発表又はN/A</t>
  </si>
  <si>
    <t>注1：</t>
  </si>
  <si>
    <t>建設許可件金額 （都市部/評価価格ベース）</t>
    <rPh sb="5" eb="7">
      <t>キンガク</t>
    </rPh>
    <phoneticPr fontId="2"/>
  </si>
  <si>
    <t>2022年Q1</t>
    <phoneticPr fontId="2"/>
  </si>
  <si>
    <t>2022年累計</t>
    <phoneticPr fontId="2"/>
  </si>
  <si>
    <t>2022年Q2</t>
  </si>
  <si>
    <t>2012年Q1</t>
    <rPh sb="4" eb="5">
      <t>ネン</t>
    </rPh>
    <phoneticPr fontId="2"/>
  </si>
  <si>
    <t>2012年Q2</t>
    <rPh sb="4" eb="5">
      <t>ネン</t>
    </rPh>
    <phoneticPr fontId="2"/>
  </si>
  <si>
    <t>2012年Q3</t>
    <rPh sb="4" eb="5">
      <t>ネン</t>
    </rPh>
    <phoneticPr fontId="2"/>
  </si>
  <si>
    <t>2012年Q4</t>
    <rPh sb="4" eb="5">
      <t>ネン</t>
    </rPh>
    <phoneticPr fontId="2"/>
  </si>
  <si>
    <t>2012年累計</t>
    <phoneticPr fontId="2"/>
  </si>
  <si>
    <t>[…]が未発表又はN/A</t>
    <phoneticPr fontId="2"/>
  </si>
  <si>
    <t>N/A</t>
    <phoneticPr fontId="2"/>
  </si>
  <si>
    <t>N/A</t>
    <phoneticPr fontId="2"/>
  </si>
  <si>
    <t>7..4%</t>
  </si>
  <si>
    <t>.</t>
  </si>
  <si>
    <t>年初来平均</t>
    <rPh sb="0" eb="2">
      <t>ネンショ</t>
    </rPh>
    <rPh sb="2" eb="3">
      <t>ライ</t>
    </rPh>
    <rPh sb="3" eb="5">
      <t>ヘイキン</t>
    </rPh>
    <phoneticPr fontId="2"/>
  </si>
  <si>
    <t>2022年Q3</t>
  </si>
  <si>
    <t>2022年Q4</t>
  </si>
  <si>
    <t>GDP（実質、基準年　2018年）</t>
    <rPh sb="4" eb="6">
      <t>ジッシツ</t>
    </rPh>
    <rPh sb="7" eb="9">
      <t>キジュン</t>
    </rPh>
    <rPh sb="9" eb="10">
      <t>トシ</t>
    </rPh>
    <rPh sb="15" eb="16">
      <t>トシ</t>
    </rPh>
    <phoneticPr fontId="2"/>
  </si>
  <si>
    <t>注2：</t>
    <phoneticPr fontId="2"/>
  </si>
  <si>
    <t>…</t>
    <phoneticPr fontId="2"/>
  </si>
  <si>
    <t>第四半期GDP額及びその伸び率が本館経済班の推定。</t>
    <rPh sb="0" eb="4">
      <t>ダイシハンキ</t>
    </rPh>
    <rPh sb="7" eb="8">
      <t>ガク</t>
    </rPh>
    <rPh sb="8" eb="9">
      <t>オヨ</t>
    </rPh>
    <rPh sb="12" eb="13">
      <t>ノ</t>
    </rPh>
    <rPh sb="14" eb="15">
      <t>リツ</t>
    </rPh>
    <rPh sb="16" eb="18">
      <t>ホンカン</t>
    </rPh>
    <rPh sb="18" eb="21">
      <t>ケイザイハン</t>
    </rPh>
    <rPh sb="22" eb="24">
      <t>スイテイ</t>
    </rPh>
    <phoneticPr fontId="2"/>
  </si>
  <si>
    <t>03/03/.2023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</si>
</sst>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#,##0.0;[Red]\-#,##0.0"/>
    <numFmt numFmtId="177" formatCode="0.0%"/>
    <numFmt numFmtId="178" formatCode="yyyy&quot;年&quot;m&quot;月&quot;;@"/>
    <numFmt numFmtId="179" formatCode="#,##0;&quot;▲ &quot;#,##0"/>
    <numFmt numFmtId="180" formatCode="yyyy&quot;年&quot;m&quot;月&quot;d&quot;日&quot;;@"/>
    <numFmt numFmtId="181" formatCode="#,##0.0_);[Red]\(#,##0.0\)"/>
    <numFmt numFmtId="182" formatCode="0.0"/>
    <numFmt numFmtId="183" formatCode="0.000%"/>
    <numFmt numFmtId="184" formatCode="#,##0.0"/>
    <numFmt numFmtId="185" formatCode="#,##0.0;[Red]#,##0.0"/>
    <numFmt numFmtId="186" formatCode="#,##0_ ;[Red]\-#,##0\ "/>
    <numFmt numFmtId="187" formatCode="#,##0.0_ "/>
    <numFmt numFmtId="188" formatCode="0.000"/>
    <numFmt numFmtId="189" formatCode="#,##0_);[Red]\(#,##0\)"/>
    <numFmt numFmtId="190" formatCode="#,##0.000_);[Red]\(#,##0.000\)"/>
    <numFmt numFmtId="191" formatCode="#,##0.000;[Red]\-#,##0.00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4"/>
      <name val="ＭＳ Ｐゴシック"/>
      <family val="3"/>
      <charset val="128"/>
    </font>
    <font>
      <i/>
      <sz val="10"/>
      <color theme="4"/>
      <name val="ＭＳ Ｐゴシック"/>
      <family val="3"/>
      <charset val="128"/>
    </font>
    <font>
      <i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z val="10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9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177" fontId="0" fillId="0" borderId="0" xfId="3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0" fontId="0" fillId="0" borderId="0" xfId="3" applyNumberFormat="1" applyFont="1" applyFill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81" fontId="0" fillId="0" borderId="0" xfId="1" applyNumberFormat="1" applyFont="1" applyFill="1">
      <alignment vertical="center"/>
    </xf>
    <xf numFmtId="38" fontId="0" fillId="0" borderId="0" xfId="1" applyNumberFormat="1" applyFont="1" applyFill="1">
      <alignment vertical="center"/>
    </xf>
    <xf numFmtId="10" fontId="11" fillId="0" borderId="0" xfId="3" applyNumberFormat="1" applyFont="1" applyFill="1">
      <alignment vertical="center"/>
    </xf>
    <xf numFmtId="182" fontId="3" fillId="0" borderId="0" xfId="0" applyNumberFormat="1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85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177" fontId="0" fillId="0" borderId="0" xfId="3" applyNumberFormat="1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0" xfId="1" applyNumberFormat="1" applyFont="1" applyFill="1" applyBorder="1" applyAlignment="1">
      <alignment horizontal="right" vertical="center"/>
    </xf>
    <xf numFmtId="181" fontId="0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0" xfId="0" applyNumberFormat="1" applyFont="1" applyFill="1">
      <alignment vertical="center"/>
    </xf>
    <xf numFmtId="183" fontId="6" fillId="0" borderId="0" xfId="3" applyNumberFormat="1" applyFont="1" applyFill="1">
      <alignment vertical="center"/>
    </xf>
    <xf numFmtId="10" fontId="3" fillId="0" borderId="0" xfId="3" applyNumberFormat="1" applyFont="1" applyFill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177" fontId="0" fillId="0" borderId="0" xfId="0" applyNumberFormat="1" applyFont="1" applyFill="1">
      <alignment vertical="center"/>
    </xf>
    <xf numFmtId="184" fontId="14" fillId="0" borderId="0" xfId="0" applyNumberFormat="1" applyFont="1" applyFill="1" applyBorder="1" applyAlignment="1">
      <alignment vertical="center"/>
    </xf>
    <xf numFmtId="177" fontId="15" fillId="0" borderId="0" xfId="3" applyNumberFormat="1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1" fontId="0" fillId="0" borderId="0" xfId="0" applyNumberFormat="1" applyFont="1" applyFill="1">
      <alignment vertical="center"/>
    </xf>
    <xf numFmtId="38" fontId="6" fillId="0" borderId="0" xfId="0" applyNumberFormat="1" applyFont="1" applyFill="1">
      <alignment vertical="center"/>
    </xf>
    <xf numFmtId="177" fontId="3" fillId="0" borderId="0" xfId="3" applyNumberFormat="1" applyFont="1" applyFill="1" applyBorder="1">
      <alignment vertical="center"/>
    </xf>
    <xf numFmtId="177" fontId="3" fillId="0" borderId="0" xfId="3" applyNumberFormat="1" applyFont="1" applyFill="1">
      <alignment vertical="center"/>
    </xf>
    <xf numFmtId="177" fontId="3" fillId="0" borderId="2" xfId="3" applyNumberFormat="1" applyFont="1" applyFill="1" applyBorder="1">
      <alignment vertical="center"/>
    </xf>
    <xf numFmtId="9" fontId="0" fillId="0" borderId="0" xfId="3" applyFont="1" applyFill="1">
      <alignment vertical="center"/>
    </xf>
    <xf numFmtId="0" fontId="17" fillId="0" borderId="0" xfId="0" applyFont="1" applyFill="1">
      <alignment vertical="center"/>
    </xf>
    <xf numFmtId="179" fontId="0" fillId="0" borderId="0" xfId="0" applyNumberFormat="1" applyFont="1" applyFill="1">
      <alignment vertical="center"/>
    </xf>
    <xf numFmtId="177" fontId="5" fillId="0" borderId="0" xfId="3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77" fontId="5" fillId="0" borderId="90" xfId="3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20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7" fontId="5" fillId="0" borderId="203" xfId="3" applyNumberFormat="1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1" fontId="0" fillId="0" borderId="0" xfId="0" applyNumberFormat="1" applyFont="1" applyFill="1" applyBorder="1">
      <alignment vertical="center"/>
    </xf>
    <xf numFmtId="0" fontId="7" fillId="0" borderId="204" xfId="0" applyFont="1" applyFill="1" applyBorder="1">
      <alignment vertical="center"/>
    </xf>
    <xf numFmtId="0" fontId="5" fillId="0" borderId="0" xfId="0" applyFont="1" applyFill="1" applyBorder="1">
      <alignment vertical="center"/>
    </xf>
    <xf numFmtId="1" fontId="5" fillId="0" borderId="220" xfId="0" applyNumberFormat="1" applyFont="1" applyFill="1" applyBorder="1">
      <alignment vertical="center"/>
    </xf>
    <xf numFmtId="1" fontId="5" fillId="0" borderId="221" xfId="0" applyNumberFormat="1" applyFont="1" applyFill="1" applyBorder="1" applyAlignment="1">
      <alignment horizontal="right" vertical="center"/>
    </xf>
    <xf numFmtId="0" fontId="5" fillId="0" borderId="14" xfId="0" applyFont="1" applyFill="1" applyBorder="1">
      <alignment vertical="center"/>
    </xf>
    <xf numFmtId="1" fontId="0" fillId="0" borderId="14" xfId="0" applyNumberFormat="1" applyFont="1" applyFill="1" applyBorder="1">
      <alignment vertical="center"/>
    </xf>
    <xf numFmtId="0" fontId="7" fillId="0" borderId="8" xfId="0" applyFont="1" applyFill="1" applyBorder="1">
      <alignment vertical="center"/>
    </xf>
    <xf numFmtId="1" fontId="5" fillId="0" borderId="46" xfId="0" applyNumberFormat="1" applyFont="1" applyFill="1" applyBorder="1">
      <alignment vertical="center"/>
    </xf>
    <xf numFmtId="1" fontId="5" fillId="0" borderId="116" xfId="0" applyNumberFormat="1" applyFont="1" applyFill="1" applyBorder="1">
      <alignment vertical="center"/>
    </xf>
    <xf numFmtId="0" fontId="0" fillId="0" borderId="203" xfId="0" applyFont="1" applyFill="1" applyBorder="1">
      <alignment vertical="center"/>
    </xf>
    <xf numFmtId="177" fontId="5" fillId="0" borderId="195" xfId="3" applyNumberFormat="1" applyFont="1" applyFill="1" applyBorder="1" applyAlignment="1">
      <alignment horizontal="right" vertical="center"/>
    </xf>
    <xf numFmtId="177" fontId="12" fillId="0" borderId="90" xfId="3" applyNumberFormat="1" applyFont="1" applyFill="1" applyBorder="1" applyAlignment="1">
      <alignment horizontal="right" vertical="center"/>
    </xf>
    <xf numFmtId="0" fontId="0" fillId="0" borderId="14" xfId="0" applyFont="1" applyFill="1" applyBorder="1">
      <alignment vertical="center"/>
    </xf>
    <xf numFmtId="0" fontId="0" fillId="0" borderId="46" xfId="0" applyFont="1" applyFill="1" applyBorder="1">
      <alignment vertical="center"/>
    </xf>
    <xf numFmtId="0" fontId="0" fillId="0" borderId="8" xfId="0" applyFont="1" applyFill="1" applyBorder="1">
      <alignment vertical="center"/>
    </xf>
    <xf numFmtId="177" fontId="5" fillId="0" borderId="111" xfId="3" applyNumberFormat="1" applyFont="1" applyFill="1" applyBorder="1" applyAlignment="1">
      <alignment horizontal="right" vertical="center"/>
    </xf>
    <xf numFmtId="177" fontId="5" fillId="0" borderId="211" xfId="3" applyNumberFormat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195" xfId="0" applyFill="1" applyBorder="1">
      <alignment vertical="center"/>
    </xf>
    <xf numFmtId="0" fontId="0" fillId="0" borderId="0" xfId="0" applyFill="1" applyAlignment="1">
      <alignment horizontal="right" vertical="center"/>
    </xf>
    <xf numFmtId="184" fontId="0" fillId="0" borderId="0" xfId="0" applyNumberFormat="1" applyFont="1" applyFill="1">
      <alignment vertical="center"/>
    </xf>
    <xf numFmtId="0" fontId="11" fillId="0" borderId="0" xfId="0" applyFont="1" applyFill="1">
      <alignment vertical="center"/>
    </xf>
    <xf numFmtId="187" fontId="0" fillId="0" borderId="0" xfId="0" applyNumberFormat="1" applyFont="1" applyFill="1">
      <alignment vertical="center"/>
    </xf>
    <xf numFmtId="188" fontId="6" fillId="0" borderId="0" xfId="0" applyNumberFormat="1" applyFont="1" applyFill="1">
      <alignment vertical="center"/>
    </xf>
    <xf numFmtId="0" fontId="5" fillId="0" borderId="160" xfId="0" applyFont="1" applyFill="1" applyBorder="1">
      <alignment vertical="center"/>
    </xf>
    <xf numFmtId="177" fontId="5" fillId="0" borderId="74" xfId="3" applyNumberFormat="1" applyFont="1" applyFill="1" applyBorder="1">
      <alignment vertical="center"/>
    </xf>
    <xf numFmtId="0" fontId="5" fillId="0" borderId="43" xfId="0" applyFont="1" applyFill="1" applyBorder="1">
      <alignment vertical="center"/>
    </xf>
    <xf numFmtId="9" fontId="5" fillId="0" borderId="58" xfId="3" applyFont="1" applyFill="1" applyBorder="1">
      <alignment vertical="center"/>
    </xf>
    <xf numFmtId="0" fontId="5" fillId="0" borderId="74" xfId="0" applyFont="1" applyFill="1" applyBorder="1">
      <alignment vertical="center"/>
    </xf>
    <xf numFmtId="177" fontId="5" fillId="0" borderId="58" xfId="3" applyNumberFormat="1" applyFont="1" applyFill="1" applyBorder="1">
      <alignment vertical="center"/>
    </xf>
    <xf numFmtId="177" fontId="5" fillId="0" borderId="43" xfId="0" applyNumberFormat="1" applyFont="1" applyFill="1" applyBorder="1">
      <alignment vertical="center"/>
    </xf>
    <xf numFmtId="177" fontId="5" fillId="0" borderId="44" xfId="3" applyNumberFormat="1" applyFont="1" applyFill="1" applyBorder="1">
      <alignment vertical="center"/>
    </xf>
    <xf numFmtId="184" fontId="0" fillId="0" borderId="0" xfId="0" applyNumberFormat="1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horizontal="right" vertical="center"/>
    </xf>
    <xf numFmtId="0" fontId="5" fillId="0" borderId="237" xfId="0" applyFont="1" applyFill="1" applyBorder="1">
      <alignment vertical="center"/>
    </xf>
    <xf numFmtId="0" fontId="5" fillId="0" borderId="75" xfId="0" applyFont="1" applyFill="1" applyBorder="1">
      <alignment vertical="center"/>
    </xf>
    <xf numFmtId="177" fontId="7" fillId="0" borderId="9" xfId="3" applyNumberFormat="1" applyFont="1" applyFill="1" applyBorder="1" applyAlignment="1">
      <alignment horizontal="right" vertical="center"/>
    </xf>
    <xf numFmtId="177" fontId="7" fillId="0" borderId="5" xfId="3" applyNumberFormat="1" applyFont="1" applyFill="1" applyBorder="1" applyAlignment="1">
      <alignment horizontal="right"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11" xfId="0" applyNumberFormat="1" applyFont="1" applyFill="1" applyBorder="1" applyAlignment="1">
      <alignment horizontal="center" vertical="center"/>
    </xf>
    <xf numFmtId="3" fontId="0" fillId="0" borderId="56" xfId="3" applyNumberFormat="1" applyFont="1" applyFill="1" applyBorder="1" applyAlignment="1">
      <alignment horizontal="right" vertical="center"/>
    </xf>
    <xf numFmtId="3" fontId="0" fillId="0" borderId="72" xfId="3" applyNumberFormat="1" applyFont="1" applyFill="1" applyBorder="1" applyAlignment="1">
      <alignment horizontal="right" vertical="center"/>
    </xf>
    <xf numFmtId="177" fontId="0" fillId="0" borderId="8" xfId="3" applyNumberFormat="1" applyFont="1" applyFill="1" applyBorder="1" applyAlignment="1">
      <alignment horizontal="right" vertical="center"/>
    </xf>
    <xf numFmtId="177" fontId="0" fillId="0" borderId="46" xfId="3" applyNumberFormat="1" applyFont="1" applyFill="1" applyBorder="1" applyAlignment="1">
      <alignment horizontal="right" vertical="center"/>
    </xf>
    <xf numFmtId="177" fontId="5" fillId="0" borderId="5" xfId="3" applyNumberFormat="1" applyFont="1" applyFill="1" applyBorder="1" applyAlignment="1">
      <alignment horizontal="right" vertical="center"/>
    </xf>
    <xf numFmtId="177" fontId="5" fillId="0" borderId="63" xfId="3" applyNumberFormat="1" applyFont="1" applyFill="1" applyBorder="1" applyAlignment="1">
      <alignment horizontal="right" vertical="center"/>
    </xf>
    <xf numFmtId="178" fontId="6" fillId="0" borderId="10" xfId="0" applyNumberFormat="1" applyFont="1" applyFill="1" applyBorder="1" applyAlignment="1">
      <alignment horizontal="center" vertical="center"/>
    </xf>
    <xf numFmtId="38" fontId="0" fillId="0" borderId="7" xfId="3" applyNumberFormat="1" applyFont="1" applyFill="1" applyBorder="1" applyAlignment="1">
      <alignment horizontal="right" vertical="center"/>
    </xf>
    <xf numFmtId="38" fontId="0" fillId="0" borderId="8" xfId="3" applyNumberFormat="1" applyFont="1" applyFill="1" applyBorder="1" applyAlignment="1">
      <alignment horizontal="right" vertical="center"/>
    </xf>
    <xf numFmtId="177" fontId="0" fillId="0" borderId="63" xfId="0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177" fontId="5" fillId="0" borderId="16" xfId="3" applyNumberFormat="1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178" fontId="6" fillId="0" borderId="67" xfId="0" applyNumberFormat="1" applyFont="1" applyFill="1" applyBorder="1" applyAlignment="1">
      <alignment horizontal="center" vertical="center"/>
    </xf>
    <xf numFmtId="0" fontId="0" fillId="0" borderId="116" xfId="0" applyFont="1" applyFill="1" applyBorder="1" applyAlignment="1">
      <alignment vertical="center"/>
    </xf>
    <xf numFmtId="0" fontId="0" fillId="0" borderId="117" xfId="0" applyFont="1" applyFill="1" applyBorder="1" applyAlignment="1">
      <alignment horizontal="right" vertical="center"/>
    </xf>
    <xf numFmtId="0" fontId="0" fillId="0" borderId="118" xfId="0" applyFont="1" applyFill="1" applyBorder="1" applyAlignment="1">
      <alignment horizontal="right" vertical="center"/>
    </xf>
    <xf numFmtId="14" fontId="6" fillId="0" borderId="53" xfId="0" applyNumberFormat="1" applyFont="1" applyFill="1" applyBorder="1" applyAlignment="1">
      <alignment horizontal="center" vertical="center"/>
    </xf>
    <xf numFmtId="14" fontId="6" fillId="0" borderId="38" xfId="0" applyNumberFormat="1" applyFont="1" applyFill="1" applyBorder="1" applyAlignment="1">
      <alignment horizontal="center" vertical="center"/>
    </xf>
    <xf numFmtId="38" fontId="7" fillId="0" borderId="8" xfId="2" applyNumberFormat="1" applyFont="1" applyFill="1" applyBorder="1" applyAlignment="1">
      <alignment horizontal="right" vertical="center"/>
    </xf>
    <xf numFmtId="38" fontId="7" fillId="0" borderId="14" xfId="2" applyNumberFormat="1" applyFont="1" applyFill="1" applyBorder="1" applyAlignment="1">
      <alignment horizontal="right" vertical="center"/>
    </xf>
    <xf numFmtId="177" fontId="5" fillId="0" borderId="6" xfId="3" applyNumberFormat="1" applyFont="1" applyFill="1" applyBorder="1" applyAlignment="1">
      <alignment horizontal="right" vertical="center"/>
    </xf>
    <xf numFmtId="189" fontId="7" fillId="0" borderId="8" xfId="2" applyNumberFormat="1" applyFont="1" applyFill="1" applyBorder="1" applyAlignment="1">
      <alignment horizontal="right" vertical="center"/>
    </xf>
    <xf numFmtId="189" fontId="7" fillId="0" borderId="14" xfId="2" applyNumberFormat="1" applyFont="1" applyFill="1" applyBorder="1" applyAlignment="1">
      <alignment horizontal="right" vertical="center"/>
    </xf>
    <xf numFmtId="177" fontId="5" fillId="0" borderId="17" xfId="3" applyNumberFormat="1" applyFont="1" applyFill="1" applyBorder="1" applyAlignment="1">
      <alignment horizontal="right" vertical="center"/>
    </xf>
    <xf numFmtId="38" fontId="1" fillId="0" borderId="8" xfId="2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horizontal="right" vertical="center"/>
    </xf>
    <xf numFmtId="177" fontId="5" fillId="0" borderId="3" xfId="3" applyNumberFormat="1" applyFont="1" applyFill="1" applyBorder="1" applyAlignment="1">
      <alignment horizontal="right" vertical="center"/>
    </xf>
    <xf numFmtId="177" fontId="5" fillId="0" borderId="174" xfId="3" applyNumberFormat="1" applyFont="1" applyFill="1" applyBorder="1" applyAlignment="1">
      <alignment horizontal="right" vertical="center"/>
    </xf>
    <xf numFmtId="178" fontId="6" fillId="0" borderId="42" xfId="0" applyNumberFormat="1" applyFont="1" applyFill="1" applyBorder="1" applyAlignment="1">
      <alignment horizontal="center" vertical="center"/>
    </xf>
    <xf numFmtId="178" fontId="6" fillId="0" borderId="38" xfId="0" applyNumberFormat="1" applyFont="1" applyFill="1" applyBorder="1" applyAlignment="1">
      <alignment horizontal="center" vertical="center"/>
    </xf>
    <xf numFmtId="2" fontId="0" fillId="0" borderId="32" xfId="3" applyNumberFormat="1" applyFont="1" applyFill="1" applyBorder="1" applyAlignment="1">
      <alignment horizontal="right" vertical="center"/>
    </xf>
    <xf numFmtId="2" fontId="0" fillId="0" borderId="37" xfId="3" applyNumberFormat="1" applyFont="1" applyFill="1" applyBorder="1" applyAlignment="1">
      <alignment horizontal="right" vertical="center"/>
    </xf>
    <xf numFmtId="177" fontId="5" fillId="0" borderId="34" xfId="3" applyNumberFormat="1" applyFont="1" applyFill="1" applyBorder="1" applyAlignment="1">
      <alignment horizontal="right" vertical="center"/>
    </xf>
    <xf numFmtId="177" fontId="5" fillId="0" borderId="153" xfId="3" applyNumberFormat="1" applyFont="1" applyFill="1" applyBorder="1" applyAlignment="1">
      <alignment horizontal="right" vertical="center"/>
    </xf>
    <xf numFmtId="177" fontId="5" fillId="0" borderId="170" xfId="3" applyNumberFormat="1" applyFont="1" applyFill="1" applyBorder="1" applyAlignment="1">
      <alignment horizontal="right" vertical="center"/>
    </xf>
    <xf numFmtId="177" fontId="5" fillId="0" borderId="171" xfId="3" applyNumberFormat="1" applyFont="1" applyFill="1" applyBorder="1" applyAlignment="1">
      <alignment horizontal="right" vertical="center"/>
    </xf>
    <xf numFmtId="2" fontId="0" fillId="0" borderId="169" xfId="3" applyNumberFormat="1" applyFont="1" applyFill="1" applyBorder="1" applyAlignment="1">
      <alignment horizontal="right" vertical="center"/>
    </xf>
    <xf numFmtId="2" fontId="0" fillId="0" borderId="181" xfId="3" applyNumberFormat="1" applyFont="1" applyFill="1" applyBorder="1" applyAlignment="1">
      <alignment horizontal="right" vertical="center"/>
    </xf>
    <xf numFmtId="179" fontId="7" fillId="0" borderId="56" xfId="2" applyNumberFormat="1" applyFont="1" applyFill="1" applyBorder="1" applyAlignment="1">
      <alignment horizontal="right" vertical="center"/>
    </xf>
    <xf numFmtId="179" fontId="7" fillId="0" borderId="57" xfId="2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vertical="center"/>
    </xf>
    <xf numFmtId="14" fontId="6" fillId="0" borderId="20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38" fontId="7" fillId="0" borderId="22" xfId="2" applyNumberFormat="1" applyFont="1" applyFill="1" applyBorder="1" applyAlignment="1">
      <alignment horizontal="right" vertical="center"/>
    </xf>
    <xf numFmtId="38" fontId="7" fillId="0" borderId="23" xfId="2" applyNumberFormat="1" applyFont="1" applyFill="1" applyBorder="1" applyAlignment="1">
      <alignment horizontal="right" vertical="center"/>
    </xf>
    <xf numFmtId="177" fontId="5" fillId="0" borderId="40" xfId="3" applyNumberFormat="1" applyFont="1" applyFill="1" applyBorder="1" applyAlignment="1">
      <alignment horizontal="right" vertical="center"/>
    </xf>
    <xf numFmtId="177" fontId="5" fillId="0" borderId="41" xfId="3" applyNumberFormat="1" applyFont="1" applyFill="1" applyBorder="1" applyAlignment="1">
      <alignment horizontal="right" vertical="center"/>
    </xf>
    <xf numFmtId="179" fontId="7" fillId="0" borderId="30" xfId="2" applyNumberFormat="1" applyFont="1" applyFill="1" applyBorder="1" applyAlignment="1">
      <alignment horizontal="right" vertical="center"/>
    </xf>
    <xf numFmtId="179" fontId="7" fillId="0" borderId="31" xfId="2" applyNumberFormat="1" applyFont="1" applyFill="1" applyBorder="1" applyAlignment="1">
      <alignment horizontal="right" vertical="center"/>
    </xf>
    <xf numFmtId="177" fontId="20" fillId="0" borderId="5" xfId="3" applyNumberFormat="1" applyFont="1" applyFill="1" applyBorder="1" applyAlignment="1">
      <alignment horizontal="right" vertical="center"/>
    </xf>
    <xf numFmtId="177" fontId="20" fillId="0" borderId="6" xfId="3" applyNumberFormat="1" applyFont="1" applyFill="1" applyBorder="1" applyAlignment="1">
      <alignment horizontal="right" vertical="center"/>
    </xf>
    <xf numFmtId="176" fontId="0" fillId="0" borderId="32" xfId="2" applyNumberFormat="1" applyFont="1" applyFill="1" applyBorder="1" applyAlignment="1">
      <alignment horizontal="right" vertical="center"/>
    </xf>
    <xf numFmtId="176" fontId="0" fillId="0" borderId="36" xfId="2" applyNumberFormat="1" applyFont="1" applyFill="1" applyBorder="1" applyAlignment="1">
      <alignment horizontal="right" vertical="center"/>
    </xf>
    <xf numFmtId="177" fontId="5" fillId="0" borderId="39" xfId="3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horizontal="right" vertical="center"/>
    </xf>
    <xf numFmtId="2" fontId="0" fillId="0" borderId="36" xfId="3" applyNumberFormat="1" applyFont="1" applyFill="1" applyBorder="1" applyAlignment="1">
      <alignment horizontal="right" vertical="center"/>
    </xf>
    <xf numFmtId="177" fontId="5" fillId="0" borderId="172" xfId="3" applyNumberFormat="1" applyFont="1" applyFill="1" applyBorder="1" applyAlignment="1">
      <alignment horizontal="right" vertical="center"/>
    </xf>
    <xf numFmtId="2" fontId="0" fillId="0" borderId="182" xfId="3" applyNumberFormat="1" applyFont="1" applyFill="1" applyBorder="1" applyAlignment="1">
      <alignment horizontal="right" vertical="center"/>
    </xf>
    <xf numFmtId="14" fontId="6" fillId="0" borderId="11" xfId="0" applyNumberFormat="1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vertical="center"/>
    </xf>
    <xf numFmtId="176" fontId="0" fillId="0" borderId="37" xfId="2" applyNumberFormat="1" applyFont="1" applyFill="1" applyBorder="1" applyAlignment="1">
      <alignment horizontal="right" vertical="center"/>
    </xf>
    <xf numFmtId="2" fontId="0" fillId="0" borderId="33" xfId="3" applyNumberFormat="1" applyFont="1" applyFill="1" applyBorder="1" applyAlignment="1">
      <alignment horizontal="right" vertical="center"/>
    </xf>
    <xf numFmtId="177" fontId="5" fillId="0" borderId="35" xfId="3" applyNumberFormat="1" applyFont="1" applyFill="1" applyBorder="1" applyAlignment="1">
      <alignment horizontal="right" vertical="center"/>
    </xf>
    <xf numFmtId="177" fontId="5" fillId="0" borderId="176" xfId="3" applyNumberFormat="1" applyFont="1" applyFill="1" applyBorder="1" applyAlignment="1">
      <alignment horizontal="right" vertical="center"/>
    </xf>
    <xf numFmtId="2" fontId="0" fillId="0" borderId="175" xfId="3" applyNumberFormat="1" applyFont="1" applyFill="1" applyBorder="1" applyAlignment="1">
      <alignment horizontal="right" vertical="center"/>
    </xf>
    <xf numFmtId="177" fontId="0" fillId="0" borderId="6" xfId="0" applyNumberFormat="1" applyFont="1" applyFill="1" applyBorder="1" applyAlignment="1">
      <alignment horizontal="right" vertical="center"/>
    </xf>
    <xf numFmtId="14" fontId="6" fillId="0" borderId="137" xfId="0" applyNumberFormat="1" applyFont="1" applyFill="1" applyBorder="1" applyAlignment="1">
      <alignment horizontal="center" vertical="center"/>
    </xf>
    <xf numFmtId="14" fontId="6" fillId="0" borderId="130" xfId="0" applyNumberFormat="1" applyFont="1" applyFill="1" applyBorder="1" applyAlignment="1">
      <alignment horizontal="center" vertical="center"/>
    </xf>
    <xf numFmtId="184" fontId="0" fillId="0" borderId="36" xfId="0" applyNumberFormat="1" applyFont="1" applyFill="1" applyBorder="1" applyAlignment="1">
      <alignment horizontal="center" vertical="center"/>
    </xf>
    <xf numFmtId="177" fontId="5" fillId="0" borderId="58" xfId="3" applyNumberFormat="1" applyFont="1" applyFill="1" applyBorder="1" applyAlignment="1">
      <alignment horizontal="center" vertical="center"/>
    </xf>
    <xf numFmtId="177" fontId="5" fillId="0" borderId="43" xfId="3" applyNumberFormat="1" applyFont="1" applyFill="1" applyBorder="1" applyAlignment="1">
      <alignment horizontal="center" vertical="center"/>
    </xf>
    <xf numFmtId="38" fontId="7" fillId="0" borderId="116" xfId="2" applyNumberFormat="1" applyFont="1" applyFill="1" applyBorder="1" applyAlignment="1">
      <alignment horizontal="right" vertical="center"/>
    </xf>
    <xf numFmtId="178" fontId="6" fillId="0" borderId="68" xfId="0" applyNumberFormat="1" applyFont="1" applyFill="1" applyBorder="1" applyAlignment="1">
      <alignment horizontal="center" vertical="center"/>
    </xf>
    <xf numFmtId="176" fontId="0" fillId="0" borderId="73" xfId="2" applyNumberFormat="1" applyFont="1" applyFill="1" applyBorder="1" applyAlignment="1">
      <alignment horizontal="right" vertical="center"/>
    </xf>
    <xf numFmtId="177" fontId="5" fillId="0" borderId="154" xfId="3" applyNumberFormat="1" applyFont="1" applyFill="1" applyBorder="1" applyAlignment="1">
      <alignment horizontal="right" vertical="center"/>
    </xf>
    <xf numFmtId="177" fontId="5" fillId="0" borderId="155" xfId="3" applyNumberFormat="1" applyFont="1" applyFill="1" applyBorder="1" applyAlignment="1">
      <alignment horizontal="right" vertical="center"/>
    </xf>
    <xf numFmtId="38" fontId="7" fillId="0" borderId="46" xfId="2" applyNumberFormat="1" applyFont="1" applyFill="1" applyBorder="1" applyAlignment="1">
      <alignment horizontal="right" vertical="center"/>
    </xf>
    <xf numFmtId="177" fontId="5" fillId="0" borderId="117" xfId="3" applyNumberFormat="1" applyFont="1" applyFill="1" applyBorder="1" applyAlignment="1">
      <alignment horizontal="right" vertical="center"/>
    </xf>
    <xf numFmtId="0" fontId="0" fillId="0" borderId="63" xfId="0" applyFont="1" applyFill="1" applyBorder="1" applyAlignment="1">
      <alignment horizontal="right" vertical="center"/>
    </xf>
    <xf numFmtId="177" fontId="1" fillId="0" borderId="7" xfId="3" applyNumberFormat="1" applyFont="1" applyFill="1" applyBorder="1" applyAlignment="1">
      <alignment horizontal="right" vertical="center"/>
    </xf>
    <xf numFmtId="177" fontId="1" fillId="0" borderId="8" xfId="3" applyNumberFormat="1" applyFont="1" applyFill="1" applyBorder="1" applyAlignment="1">
      <alignment horizontal="right" vertical="center"/>
    </xf>
    <xf numFmtId="177" fontId="1" fillId="0" borderId="46" xfId="3" applyNumberFormat="1" applyFont="1" applyFill="1" applyBorder="1" applyAlignment="1">
      <alignment horizontal="right" vertical="center"/>
    </xf>
    <xf numFmtId="177" fontId="1" fillId="0" borderId="69" xfId="3" applyNumberFormat="1" applyFont="1" applyFill="1" applyBorder="1" applyAlignment="1">
      <alignment horizontal="right" vertical="center"/>
    </xf>
    <xf numFmtId="177" fontId="1" fillId="0" borderId="51" xfId="3" applyNumberFormat="1" applyFont="1" applyFill="1" applyBorder="1" applyAlignment="1">
      <alignment horizontal="right" vertical="center"/>
    </xf>
    <xf numFmtId="177" fontId="1" fillId="0" borderId="52" xfId="3" applyNumberFormat="1" applyFont="1" applyFill="1" applyBorder="1" applyAlignment="1">
      <alignment horizontal="right" vertical="center"/>
    </xf>
    <xf numFmtId="177" fontId="1" fillId="0" borderId="226" xfId="3" applyNumberFormat="1" applyFont="1" applyFill="1" applyBorder="1" applyAlignment="1">
      <alignment horizontal="right" vertical="center"/>
    </xf>
    <xf numFmtId="177" fontId="1" fillId="0" borderId="49" xfId="3" applyNumberFormat="1" applyFont="1" applyFill="1" applyBorder="1" applyAlignment="1">
      <alignment horizontal="right" vertical="center"/>
    </xf>
    <xf numFmtId="38" fontId="1" fillId="0" borderId="57" xfId="2" applyNumberFormat="1" applyFont="1" applyFill="1" applyBorder="1" applyAlignment="1">
      <alignment horizontal="right" vertical="center"/>
    </xf>
    <xf numFmtId="38" fontId="1" fillId="0" borderId="72" xfId="2" applyNumberFormat="1" applyFont="1" applyFill="1" applyBorder="1" applyAlignment="1">
      <alignment horizontal="right" vertical="center"/>
    </xf>
    <xf numFmtId="177" fontId="5" fillId="0" borderId="206" xfId="3" quotePrefix="1" applyNumberFormat="1" applyFont="1" applyFill="1" applyBorder="1" applyAlignment="1">
      <alignment horizontal="right" vertical="center"/>
    </xf>
    <xf numFmtId="177" fontId="5" fillId="0" borderId="205" xfId="3" applyNumberFormat="1" applyFont="1" applyFill="1" applyBorder="1" applyAlignment="1">
      <alignment horizontal="right" vertical="center"/>
    </xf>
    <xf numFmtId="177" fontId="5" fillId="0" borderId="177" xfId="3" applyNumberFormat="1" applyFont="1" applyFill="1" applyBorder="1" applyAlignment="1">
      <alignment horizontal="right" vertical="center"/>
    </xf>
    <xf numFmtId="177" fontId="5" fillId="0" borderId="205" xfId="3" quotePrefix="1" applyNumberFormat="1" applyFont="1" applyFill="1" applyBorder="1" applyAlignment="1">
      <alignment horizontal="right" vertical="center"/>
    </xf>
    <xf numFmtId="177" fontId="5" fillId="0" borderId="205" xfId="0" applyNumberFormat="1" applyFont="1" applyFill="1" applyBorder="1" applyAlignment="1">
      <alignment horizontal="right" vertical="center"/>
    </xf>
    <xf numFmtId="177" fontId="5" fillId="0" borderId="177" xfId="0" applyNumberFormat="1" applyFont="1" applyFill="1" applyBorder="1" applyAlignment="1">
      <alignment horizontal="right" vertical="center"/>
    </xf>
    <xf numFmtId="177" fontId="5" fillId="0" borderId="206" xfId="0" applyNumberFormat="1" applyFont="1" applyFill="1" applyBorder="1" applyAlignment="1">
      <alignment horizontal="right" vertical="center"/>
    </xf>
    <xf numFmtId="177" fontId="5" fillId="0" borderId="224" xfId="0" applyNumberFormat="1" applyFont="1" applyFill="1" applyBorder="1" applyAlignment="1">
      <alignment horizontal="right" vertical="center"/>
    </xf>
    <xf numFmtId="177" fontId="5" fillId="0" borderId="223" xfId="0" applyNumberFormat="1" applyFont="1" applyFill="1" applyBorder="1" applyAlignment="1">
      <alignment horizontal="right" vertical="center"/>
    </xf>
    <xf numFmtId="178" fontId="6" fillId="0" borderId="185" xfId="0" applyNumberFormat="1" applyFont="1" applyFill="1" applyBorder="1" applyAlignment="1">
      <alignment horizontal="center" vertical="center"/>
    </xf>
    <xf numFmtId="178" fontId="6" fillId="0" borderId="183" xfId="0" applyNumberFormat="1" applyFont="1" applyFill="1" applyBorder="1" applyAlignment="1">
      <alignment horizontal="center" vertical="center"/>
    </xf>
    <xf numFmtId="178" fontId="6" fillId="0" borderId="184" xfId="0" applyNumberFormat="1" applyFont="1" applyFill="1" applyBorder="1" applyAlignment="1">
      <alignment horizontal="center" vertical="center"/>
    </xf>
    <xf numFmtId="178" fontId="6" fillId="0" borderId="212" xfId="0" applyNumberFormat="1" applyFont="1" applyFill="1" applyBorder="1" applyAlignment="1">
      <alignment horizontal="center" vertical="center"/>
    </xf>
    <xf numFmtId="14" fontId="6" fillId="0" borderId="207" xfId="0" applyNumberFormat="1" applyFont="1" applyFill="1" applyBorder="1" applyAlignment="1">
      <alignment horizontal="center" vertical="center"/>
    </xf>
    <xf numFmtId="0" fontId="6" fillId="0" borderId="186" xfId="0" applyFont="1" applyFill="1" applyBorder="1" applyAlignment="1">
      <alignment horizontal="center" vertical="center"/>
    </xf>
    <xf numFmtId="38" fontId="1" fillId="0" borderId="56" xfId="2" applyNumberFormat="1" applyFont="1" applyFill="1" applyBorder="1" applyAlignment="1">
      <alignment vertical="center"/>
    </xf>
    <xf numFmtId="38" fontId="1" fillId="0" borderId="57" xfId="2" applyNumberFormat="1" applyFont="1" applyFill="1" applyBorder="1" applyAlignment="1">
      <alignment vertical="center"/>
    </xf>
    <xf numFmtId="38" fontId="1" fillId="0" borderId="72" xfId="2" applyNumberFormat="1" applyFont="1" applyFill="1" applyBorder="1" applyAlignment="1">
      <alignment vertical="center"/>
    </xf>
    <xf numFmtId="0" fontId="1" fillId="0" borderId="72" xfId="0" applyFont="1" applyBorder="1" applyAlignment="1">
      <alignment vertical="center"/>
    </xf>
    <xf numFmtId="38" fontId="1" fillId="0" borderId="56" xfId="2" applyNumberFormat="1" applyFont="1" applyFill="1" applyBorder="1" applyAlignment="1">
      <alignment horizontal="right" vertical="center"/>
    </xf>
    <xf numFmtId="38" fontId="1" fillId="0" borderId="115" xfId="2" applyNumberFormat="1" applyFont="1" applyFill="1" applyBorder="1" applyAlignment="1">
      <alignment horizontal="right" vertical="center"/>
    </xf>
    <xf numFmtId="3" fontId="1" fillId="0" borderId="49" xfId="3" applyNumberFormat="1" applyFont="1" applyFill="1" applyBorder="1" applyAlignment="1">
      <alignment horizontal="right" vertical="center"/>
    </xf>
    <xf numFmtId="3" fontId="1" fillId="0" borderId="51" xfId="3" applyNumberFormat="1" applyFont="1" applyFill="1" applyBorder="1" applyAlignment="1">
      <alignment horizontal="right" vertical="center"/>
    </xf>
    <xf numFmtId="14" fontId="6" fillId="0" borderId="184" xfId="0" applyNumberFormat="1" applyFont="1" applyFill="1" applyBorder="1" applyAlignment="1">
      <alignment horizontal="center" vertical="center"/>
    </xf>
    <xf numFmtId="38" fontId="0" fillId="0" borderId="7" xfId="2" applyNumberFormat="1" applyFont="1" applyFill="1" applyBorder="1" applyAlignment="1">
      <alignment vertical="center"/>
    </xf>
    <xf numFmtId="38" fontId="1" fillId="0" borderId="8" xfId="2" applyNumberFormat="1" applyFill="1" applyBorder="1" applyAlignment="1">
      <alignment vertical="center"/>
    </xf>
    <xf numFmtId="38" fontId="0" fillId="0" borderId="46" xfId="2" applyNumberFormat="1" applyFont="1" applyFill="1" applyBorder="1" applyAlignment="1">
      <alignment vertical="center"/>
    </xf>
    <xf numFmtId="38" fontId="1" fillId="0" borderId="7" xfId="2" applyNumberFormat="1" applyFill="1" applyBorder="1" applyAlignment="1">
      <alignment vertical="center"/>
    </xf>
    <xf numFmtId="38" fontId="1" fillId="0" borderId="214" xfId="2" applyNumberFormat="1" applyFill="1" applyBorder="1" applyAlignment="1">
      <alignment vertical="center"/>
    </xf>
    <xf numFmtId="38" fontId="0" fillId="0" borderId="60" xfId="2" applyNumberFormat="1" applyFont="1" applyFill="1" applyBorder="1" applyAlignment="1">
      <alignment vertical="center"/>
    </xf>
    <xf numFmtId="177" fontId="5" fillId="0" borderId="88" xfId="3" applyNumberFormat="1" applyFont="1" applyFill="1" applyBorder="1" applyAlignment="1">
      <alignment horizontal="right" vertical="center"/>
    </xf>
    <xf numFmtId="177" fontId="5" fillId="0" borderId="111" xfId="3" applyNumberFormat="1" applyFont="1" applyFill="1" applyBorder="1" applyAlignment="1">
      <alignment horizontal="right" vertical="center"/>
    </xf>
    <xf numFmtId="177" fontId="5" fillId="0" borderId="90" xfId="3" applyNumberFormat="1" applyFont="1" applyFill="1" applyBorder="1" applyAlignment="1">
      <alignment horizontal="right" vertical="center"/>
    </xf>
    <xf numFmtId="177" fontId="5" fillId="0" borderId="209" xfId="3" applyNumberFormat="1" applyFont="1" applyFill="1" applyBorder="1" applyAlignment="1">
      <alignment horizontal="right" vertical="center"/>
    </xf>
    <xf numFmtId="177" fontId="5" fillId="0" borderId="225" xfId="3" applyNumberFormat="1" applyFont="1" applyFill="1" applyBorder="1" applyAlignment="1">
      <alignment horizontal="right" vertical="center"/>
    </xf>
    <xf numFmtId="177" fontId="5" fillId="0" borderId="178" xfId="3" applyNumberFormat="1" applyFont="1" applyFill="1" applyBorder="1" applyAlignment="1">
      <alignment horizontal="right" vertical="center"/>
    </xf>
    <xf numFmtId="38" fontId="1" fillId="0" borderId="14" xfId="2" applyNumberFormat="1" applyFont="1" applyFill="1" applyBorder="1" applyAlignment="1">
      <alignment vertical="center"/>
    </xf>
    <xf numFmtId="38" fontId="1" fillId="0" borderId="46" xfId="2" applyNumberFormat="1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6" xfId="0" applyBorder="1" applyAlignment="1">
      <alignment vertical="center"/>
    </xf>
    <xf numFmtId="38" fontId="1" fillId="0" borderId="14" xfId="2" applyNumberFormat="1" applyFill="1" applyBorder="1" applyAlignment="1">
      <alignment vertical="center"/>
    </xf>
    <xf numFmtId="0" fontId="0" fillId="0" borderId="116" xfId="0" applyBorder="1" applyAlignment="1">
      <alignment vertical="center"/>
    </xf>
    <xf numFmtId="177" fontId="5" fillId="0" borderId="206" xfId="3" applyNumberFormat="1" applyFont="1" applyFill="1" applyBorder="1" applyAlignment="1">
      <alignment horizontal="right" vertical="center"/>
    </xf>
    <xf numFmtId="177" fontId="5" fillId="0" borderId="208" xfId="3" applyNumberFormat="1" applyFont="1" applyFill="1" applyBorder="1" applyAlignment="1">
      <alignment horizontal="right" vertical="center"/>
    </xf>
    <xf numFmtId="177" fontId="5" fillId="0" borderId="71" xfId="3" applyNumberFormat="1" applyFont="1" applyFill="1" applyBorder="1" applyAlignment="1">
      <alignment horizontal="right" vertical="center"/>
    </xf>
    <xf numFmtId="177" fontId="5" fillId="0" borderId="224" xfId="3" applyNumberFormat="1" applyFont="1" applyFill="1" applyBorder="1" applyAlignment="1">
      <alignment horizontal="right" vertical="center"/>
    </xf>
    <xf numFmtId="177" fontId="5" fillId="0" borderId="223" xfId="3" applyNumberFormat="1" applyFont="1" applyFill="1" applyBorder="1" applyAlignment="1">
      <alignment horizontal="right" vertical="center"/>
    </xf>
    <xf numFmtId="38" fontId="0" fillId="0" borderId="7" xfId="2" applyNumberFormat="1" applyFont="1" applyFill="1" applyBorder="1" applyAlignment="1">
      <alignment horizontal="right" vertical="center"/>
    </xf>
    <xf numFmtId="38" fontId="1" fillId="0" borderId="7" xfId="2" applyNumberFormat="1" applyFont="1" applyFill="1" applyBorder="1" applyAlignment="1">
      <alignment horizontal="right" vertical="center"/>
    </xf>
    <xf numFmtId="38" fontId="1" fillId="0" borderId="116" xfId="2" applyNumberFormat="1" applyFont="1" applyFill="1" applyBorder="1" applyAlignment="1">
      <alignment vertical="center"/>
    </xf>
    <xf numFmtId="38" fontId="0" fillId="0" borderId="22" xfId="2" applyNumberFormat="1" applyFont="1" applyFill="1" applyBorder="1" applyAlignment="1">
      <alignment vertical="center"/>
    </xf>
    <xf numFmtId="38" fontId="5" fillId="0" borderId="8" xfId="2" applyNumberFormat="1" applyFont="1" applyFill="1" applyBorder="1" applyAlignment="1">
      <alignment vertical="center"/>
    </xf>
    <xf numFmtId="38" fontId="5" fillId="0" borderId="14" xfId="2" applyNumberFormat="1" applyFont="1" applyFill="1" applyBorder="1" applyAlignment="1">
      <alignment vertical="center"/>
    </xf>
    <xf numFmtId="38" fontId="5" fillId="0" borderId="46" xfId="2" applyNumberFormat="1" applyFont="1" applyFill="1" applyBorder="1" applyAlignment="1">
      <alignment vertical="center"/>
    </xf>
    <xf numFmtId="38" fontId="0" fillId="0" borderId="222" xfId="2" applyNumberFormat="1" applyFont="1" applyFill="1" applyBorder="1" applyAlignment="1">
      <alignment vertical="center"/>
    </xf>
    <xf numFmtId="38" fontId="1" fillId="0" borderId="222" xfId="2" applyNumberFormat="1" applyFill="1" applyBorder="1" applyAlignment="1">
      <alignment vertical="center"/>
    </xf>
    <xf numFmtId="38" fontId="1" fillId="0" borderId="220" xfId="2" applyNumberFormat="1" applyFont="1" applyFill="1" applyBorder="1" applyAlignment="1">
      <alignment vertical="center"/>
    </xf>
    <xf numFmtId="38" fontId="1" fillId="0" borderId="222" xfId="2" applyNumberFormat="1" applyFont="1" applyFill="1" applyBorder="1" applyAlignment="1">
      <alignment vertical="center"/>
    </xf>
    <xf numFmtId="38" fontId="0" fillId="0" borderId="220" xfId="2" applyNumberFormat="1" applyFont="1" applyFill="1" applyBorder="1" applyAlignment="1">
      <alignment vertical="center"/>
    </xf>
    <xf numFmtId="38" fontId="0" fillId="0" borderId="230" xfId="2" applyNumberFormat="1" applyFont="1" applyFill="1" applyBorder="1" applyAlignment="1">
      <alignment vertical="center"/>
    </xf>
    <xf numFmtId="177" fontId="5" fillId="0" borderId="97" xfId="3" applyNumberFormat="1" applyFont="1" applyFill="1" applyBorder="1" applyAlignment="1">
      <alignment horizontal="right" vertical="center"/>
    </xf>
    <xf numFmtId="177" fontId="5" fillId="0" borderId="228" xfId="3" applyNumberFormat="1" applyFont="1" applyFill="1" applyBorder="1" applyAlignment="1">
      <alignment horizontal="right" vertical="center"/>
    </xf>
    <xf numFmtId="3" fontId="1" fillId="0" borderId="52" xfId="3" applyNumberFormat="1" applyFont="1" applyFill="1" applyBorder="1" applyAlignment="1">
      <alignment vertical="center"/>
    </xf>
    <xf numFmtId="3" fontId="1" fillId="0" borderId="69" xfId="3" applyNumberFormat="1" applyFont="1" applyFill="1" applyBorder="1" applyAlignment="1">
      <alignment vertical="center"/>
    </xf>
    <xf numFmtId="3" fontId="1" fillId="0" borderId="89" xfId="3" applyNumberFormat="1" applyFont="1" applyFill="1" applyBorder="1" applyAlignment="1">
      <alignment vertical="center"/>
    </xf>
    <xf numFmtId="3" fontId="1" fillId="0" borderId="227" xfId="3" applyNumberFormat="1" applyFont="1" applyFill="1" applyBorder="1" applyAlignment="1">
      <alignment vertical="center"/>
    </xf>
    <xf numFmtId="177" fontId="5" fillId="0" borderId="185" xfId="3" applyNumberFormat="1" applyFont="1" applyFill="1" applyBorder="1" applyAlignment="1">
      <alignment horizontal="right" vertical="center"/>
    </xf>
    <xf numFmtId="177" fontId="5" fillId="0" borderId="183" xfId="3" applyNumberFormat="1" applyFont="1" applyFill="1" applyBorder="1" applyAlignment="1">
      <alignment horizontal="right" vertical="center"/>
    </xf>
    <xf numFmtId="177" fontId="5" fillId="0" borderId="184" xfId="3" applyNumberFormat="1" applyFont="1" applyFill="1" applyBorder="1" applyAlignment="1">
      <alignment horizontal="right" vertical="center"/>
    </xf>
    <xf numFmtId="177" fontId="5" fillId="0" borderId="186" xfId="3" applyNumberFormat="1" applyFont="1" applyFill="1" applyBorder="1" applyAlignment="1">
      <alignment horizontal="right" vertical="center"/>
    </xf>
    <xf numFmtId="177" fontId="5" fillId="0" borderId="207" xfId="3" applyNumberFormat="1" applyFont="1" applyFill="1" applyBorder="1" applyAlignment="1">
      <alignment horizontal="right" vertical="center"/>
    </xf>
    <xf numFmtId="177" fontId="5" fillId="0" borderId="219" xfId="3" applyNumberFormat="1" applyFont="1" applyFill="1" applyBorder="1" applyAlignment="1">
      <alignment horizontal="right" vertical="center"/>
    </xf>
    <xf numFmtId="177" fontId="5" fillId="0" borderId="218" xfId="3" applyNumberFormat="1" applyFont="1" applyFill="1" applyBorder="1" applyAlignment="1">
      <alignment horizontal="right" vertical="center"/>
    </xf>
    <xf numFmtId="38" fontId="5" fillId="0" borderId="46" xfId="2" applyNumberFormat="1" applyFont="1" applyFill="1" applyBorder="1" applyAlignment="1">
      <alignment horizontal="right" vertical="center"/>
    </xf>
    <xf numFmtId="38" fontId="5" fillId="0" borderId="7" xfId="2" applyNumberFormat="1" applyFont="1" applyFill="1" applyBorder="1" applyAlignment="1">
      <alignment horizontal="right" vertical="center"/>
    </xf>
    <xf numFmtId="38" fontId="5" fillId="0" borderId="8" xfId="2" applyNumberFormat="1" applyFont="1" applyFill="1" applyBorder="1" applyAlignment="1">
      <alignment horizontal="right" vertical="center"/>
    </xf>
    <xf numFmtId="38" fontId="5" fillId="0" borderId="214" xfId="2" applyNumberFormat="1" applyFont="1" applyFill="1" applyBorder="1" applyAlignment="1">
      <alignment horizontal="right" vertical="center"/>
    </xf>
    <xf numFmtId="38" fontId="5" fillId="0" borderId="229" xfId="2" applyNumberFormat="1" applyFont="1" applyFill="1" applyBorder="1" applyAlignment="1">
      <alignment horizontal="right" vertical="center"/>
    </xf>
    <xf numFmtId="38" fontId="5" fillId="0" borderId="87" xfId="2" applyNumberFormat="1" applyFont="1" applyFill="1" applyBorder="1" applyAlignment="1">
      <alignment horizontal="right" vertical="center"/>
    </xf>
    <xf numFmtId="38" fontId="5" fillId="0" borderId="116" xfId="2" applyNumberFormat="1" applyFont="1" applyFill="1" applyBorder="1" applyAlignment="1">
      <alignment vertical="center"/>
    </xf>
    <xf numFmtId="178" fontId="6" fillId="0" borderId="186" xfId="0" applyNumberFormat="1" applyFont="1" applyFill="1" applyBorder="1" applyAlignment="1">
      <alignment horizontal="center" vertical="center"/>
    </xf>
    <xf numFmtId="38" fontId="1" fillId="0" borderId="8" xfId="2" applyNumberFormat="1" applyFont="1" applyFill="1" applyBorder="1" applyAlignment="1">
      <alignment vertical="center"/>
    </xf>
    <xf numFmtId="38" fontId="1" fillId="0" borderId="229" xfId="2" applyNumberFormat="1" applyFont="1" applyFill="1" applyBorder="1" applyAlignment="1">
      <alignment horizontal="right" vertical="center"/>
    </xf>
    <xf numFmtId="38" fontId="1" fillId="0" borderId="87" xfId="2" applyNumberFormat="1" applyFill="1" applyBorder="1" applyAlignment="1">
      <alignment horizontal="right" vertical="center"/>
    </xf>
    <xf numFmtId="38" fontId="0" fillId="0" borderId="57" xfId="2" applyNumberFormat="1" applyFont="1" applyFill="1" applyBorder="1" applyAlignment="1">
      <alignment horizontal="right" vertical="center"/>
    </xf>
    <xf numFmtId="38" fontId="0" fillId="0" borderId="72" xfId="2" applyNumberFormat="1" applyFont="1" applyFill="1" applyBorder="1" applyAlignment="1">
      <alignment horizontal="right" vertical="center"/>
    </xf>
    <xf numFmtId="38" fontId="0" fillId="0" borderId="56" xfId="2" applyNumberFormat="1" applyFont="1" applyFill="1" applyBorder="1" applyAlignment="1">
      <alignment horizontal="right" vertical="center"/>
    </xf>
    <xf numFmtId="38" fontId="0" fillId="0" borderId="89" xfId="0" applyNumberFormat="1" applyFont="1" applyFill="1" applyBorder="1" applyAlignment="1">
      <alignment vertical="center"/>
    </xf>
    <xf numFmtId="0" fontId="0" fillId="0" borderId="89" xfId="0" applyFont="1" applyBorder="1" applyAlignment="1">
      <alignment vertical="center"/>
    </xf>
    <xf numFmtId="3" fontId="0" fillId="0" borderId="95" xfId="3" applyNumberFormat="1" applyFont="1" applyFill="1" applyBorder="1" applyAlignment="1">
      <alignment horizontal="right" vertical="center"/>
    </xf>
    <xf numFmtId="3" fontId="0" fillId="0" borderId="51" xfId="3" applyNumberFormat="1" applyFont="1" applyFill="1" applyBorder="1" applyAlignment="1">
      <alignment horizontal="right" vertical="center"/>
    </xf>
    <xf numFmtId="3" fontId="0" fillId="0" borderId="69" xfId="3" applyNumberFormat="1" applyFont="1" applyFill="1" applyBorder="1" applyAlignment="1">
      <alignment horizontal="right" vertical="center"/>
    </xf>
    <xf numFmtId="3" fontId="0" fillId="0" borderId="49" xfId="3" applyNumberFormat="1" applyFont="1" applyFill="1" applyBorder="1" applyAlignment="1">
      <alignment horizontal="right" vertical="center"/>
    </xf>
    <xf numFmtId="3" fontId="0" fillId="0" borderId="50" xfId="3" applyNumberFormat="1" applyFont="1" applyFill="1" applyBorder="1" applyAlignment="1">
      <alignment horizontal="right" vertical="center"/>
    </xf>
    <xf numFmtId="0" fontId="0" fillId="0" borderId="71" xfId="0" applyFont="1" applyBorder="1" applyAlignment="1">
      <alignment horizontal="right" vertical="center"/>
    </xf>
    <xf numFmtId="0" fontId="0" fillId="0" borderId="71" xfId="0" applyFont="1" applyFill="1" applyBorder="1" applyAlignment="1">
      <alignment horizontal="right" vertical="center"/>
    </xf>
    <xf numFmtId="177" fontId="5" fillId="0" borderId="99" xfId="3" applyNumberFormat="1" applyFont="1" applyFill="1" applyBorder="1" applyAlignment="1">
      <alignment horizontal="right" vertical="center"/>
    </xf>
    <xf numFmtId="177" fontId="5" fillId="0" borderId="100" xfId="3" applyNumberFormat="1" applyFont="1" applyFill="1" applyBorder="1" applyAlignment="1">
      <alignment horizontal="right" vertical="center"/>
    </xf>
    <xf numFmtId="0" fontId="0" fillId="0" borderId="177" xfId="0" applyFont="1" applyBorder="1" applyAlignment="1">
      <alignment horizontal="right" vertical="center"/>
    </xf>
    <xf numFmtId="177" fontId="5" fillId="0" borderId="66" xfId="3" applyNumberFormat="1" applyFont="1" applyFill="1" applyBorder="1" applyAlignment="1">
      <alignment horizontal="right" vertical="center"/>
    </xf>
    <xf numFmtId="177" fontId="5" fillId="0" borderId="15" xfId="3" applyNumberFormat="1" applyFont="1" applyFill="1" applyBorder="1" applyAlignment="1">
      <alignment horizontal="right" vertical="center"/>
    </xf>
    <xf numFmtId="177" fontId="5" fillId="0" borderId="118" xfId="3" applyNumberFormat="1" applyFont="1" applyFill="1" applyBorder="1" applyAlignment="1">
      <alignment horizontal="right" vertical="center"/>
    </xf>
    <xf numFmtId="0" fontId="0" fillId="0" borderId="46" xfId="0" applyFont="1" applyBorder="1" applyAlignment="1">
      <alignment vertical="center"/>
    </xf>
    <xf numFmtId="38" fontId="0" fillId="0" borderId="65" xfId="2" applyNumberFormat="1" applyFont="1" applyFill="1" applyBorder="1" applyAlignment="1">
      <alignment vertical="center"/>
    </xf>
    <xf numFmtId="38" fontId="0" fillId="0" borderId="61" xfId="2" applyNumberFormat="1" applyFont="1" applyFill="1" applyBorder="1" applyAlignment="1">
      <alignment vertical="center"/>
    </xf>
    <xf numFmtId="177" fontId="5" fillId="0" borderId="62" xfId="3" applyNumberFormat="1" applyFont="1" applyFill="1" applyBorder="1" applyAlignment="1">
      <alignment horizontal="right" vertical="center"/>
    </xf>
    <xf numFmtId="177" fontId="5" fillId="0" borderId="9" xfId="3" applyNumberFormat="1" applyFont="1" applyFill="1" applyBorder="1" applyAlignment="1">
      <alignment horizontal="right" vertical="center"/>
    </xf>
    <xf numFmtId="177" fontId="5" fillId="0" borderId="179" xfId="3" applyNumberFormat="1" applyFont="1" applyFill="1" applyBorder="1" applyAlignment="1">
      <alignment horizontal="right" vertical="center"/>
    </xf>
    <xf numFmtId="177" fontId="5" fillId="0" borderId="84" xfId="3" applyNumberFormat="1" applyFont="1" applyFill="1" applyBorder="1" applyAlignment="1">
      <alignment horizontal="right" vertical="center"/>
    </xf>
    <xf numFmtId="177" fontId="5" fillId="0" borderId="29" xfId="3" applyNumberFormat="1" applyFont="1" applyFill="1" applyBorder="1" applyAlignment="1">
      <alignment horizontal="right" vertical="center"/>
    </xf>
    <xf numFmtId="177" fontId="5" fillId="0" borderId="18" xfId="3" applyNumberFormat="1" applyFont="1" applyFill="1" applyBorder="1" applyAlignment="1">
      <alignment horizontal="right" vertical="center"/>
    </xf>
    <xf numFmtId="177" fontId="5" fillId="0" borderId="19" xfId="3" applyNumberFormat="1" applyFont="1" applyFill="1" applyBorder="1" applyAlignment="1">
      <alignment horizontal="right" vertical="center"/>
    </xf>
    <xf numFmtId="1" fontId="0" fillId="0" borderId="8" xfId="0" applyNumberFormat="1" applyFont="1" applyFill="1" applyBorder="1" applyAlignment="1">
      <alignment vertical="center"/>
    </xf>
    <xf numFmtId="1" fontId="0" fillId="0" borderId="46" xfId="0" applyNumberFormat="1" applyFont="1" applyBorder="1" applyAlignment="1">
      <alignment vertical="center"/>
    </xf>
    <xf numFmtId="3" fontId="7" fillId="0" borderId="22" xfId="3" applyNumberFormat="1" applyFont="1" applyFill="1" applyBorder="1" applyAlignment="1">
      <alignment vertical="center"/>
    </xf>
    <xf numFmtId="3" fontId="7" fillId="0" borderId="23" xfId="3" applyNumberFormat="1" applyFont="1" applyFill="1" applyBorder="1" applyAlignment="1">
      <alignment vertical="center"/>
    </xf>
    <xf numFmtId="177" fontId="5" fillId="0" borderId="195" xfId="3" applyNumberFormat="1" applyFont="1" applyFill="1" applyBorder="1" applyAlignment="1">
      <alignment horizontal="right" vertical="center"/>
    </xf>
    <xf numFmtId="38" fontId="1" fillId="0" borderId="60" xfId="2" applyNumberFormat="1" applyFont="1" applyFill="1" applyBorder="1" applyAlignment="1">
      <alignment vertical="center"/>
    </xf>
    <xf numFmtId="38" fontId="1" fillId="0" borderId="61" xfId="2" applyNumberFormat="1" applyFont="1" applyFill="1" applyBorder="1" applyAlignment="1">
      <alignment vertical="center"/>
    </xf>
    <xf numFmtId="177" fontId="5" fillId="0" borderId="47" xfId="3" applyNumberFormat="1" applyFont="1" applyFill="1" applyBorder="1" applyAlignment="1">
      <alignment horizontal="right" vertical="center"/>
    </xf>
    <xf numFmtId="177" fontId="5" fillId="0" borderId="48" xfId="3" applyNumberFormat="1" applyFont="1" applyFill="1" applyBorder="1" applyAlignment="1">
      <alignment horizontal="right" vertical="center"/>
    </xf>
    <xf numFmtId="177" fontId="5" fillId="0" borderId="76" xfId="3" applyNumberFormat="1" applyFont="1" applyFill="1" applyBorder="1" applyAlignment="1">
      <alignment horizontal="right" vertical="center"/>
    </xf>
    <xf numFmtId="177" fontId="0" fillId="0" borderId="69" xfId="3" applyNumberFormat="1" applyFont="1" applyFill="1" applyBorder="1" applyAlignment="1">
      <alignment horizontal="right" vertical="center"/>
    </xf>
    <xf numFmtId="177" fontId="0" fillId="0" borderId="51" xfId="3" applyNumberFormat="1" applyFont="1" applyFill="1" applyBorder="1" applyAlignment="1">
      <alignment horizontal="right" vertical="center"/>
    </xf>
    <xf numFmtId="177" fontId="0" fillId="0" borderId="52" xfId="3" applyNumberFormat="1" applyFont="1" applyFill="1" applyBorder="1" applyAlignment="1">
      <alignment horizontal="right" vertical="center"/>
    </xf>
    <xf numFmtId="177" fontId="0" fillId="0" borderId="95" xfId="3" applyNumberFormat="1" applyFont="1" applyFill="1" applyBorder="1" applyAlignment="1">
      <alignment horizontal="right" vertical="center"/>
    </xf>
    <xf numFmtId="177" fontId="0" fillId="0" borderId="49" xfId="3" applyNumberFormat="1" applyFont="1" applyFill="1" applyBorder="1" applyAlignment="1">
      <alignment horizontal="right" vertical="center"/>
    </xf>
    <xf numFmtId="177" fontId="0" fillId="0" borderId="50" xfId="3" applyNumberFormat="1" applyFont="1" applyFill="1" applyBorder="1" applyAlignment="1">
      <alignment horizontal="right" vertical="center"/>
    </xf>
    <xf numFmtId="38" fontId="0" fillId="0" borderId="8" xfId="2" applyNumberFormat="1" applyFont="1" applyFill="1" applyBorder="1" applyAlignment="1">
      <alignment horizontal="right" vertical="center"/>
    </xf>
    <xf numFmtId="38" fontId="0" fillId="0" borderId="46" xfId="2" applyNumberFormat="1" applyFont="1" applyFill="1" applyBorder="1" applyAlignment="1">
      <alignment horizontal="right" vertical="center"/>
    </xf>
    <xf numFmtId="38" fontId="0" fillId="0" borderId="14" xfId="2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vertical="center"/>
    </xf>
    <xf numFmtId="38" fontId="0" fillId="0" borderId="75" xfId="2" applyNumberFormat="1" applyFont="1" applyFill="1" applyBorder="1" applyAlignment="1">
      <alignment vertical="center"/>
    </xf>
    <xf numFmtId="177" fontId="5" fillId="0" borderId="238" xfId="3" applyNumberFormat="1" applyFont="1" applyFill="1" applyBorder="1" applyAlignment="1">
      <alignment horizontal="right" vertical="center"/>
    </xf>
    <xf numFmtId="177" fontId="5" fillId="0" borderId="212" xfId="3" applyNumberFormat="1" applyFont="1" applyFill="1" applyBorder="1" applyAlignment="1">
      <alignment horizontal="right" vertical="center"/>
    </xf>
    <xf numFmtId="177" fontId="5" fillId="0" borderId="112" xfId="3" applyNumberFormat="1" applyFont="1" applyFill="1" applyBorder="1" applyAlignment="1">
      <alignment horizontal="right" vertical="center"/>
    </xf>
    <xf numFmtId="177" fontId="5" fillId="0" borderId="113" xfId="3" applyNumberFormat="1" applyFont="1" applyFill="1" applyBorder="1" applyAlignment="1">
      <alignment horizontal="right" vertical="center"/>
    </xf>
    <xf numFmtId="177" fontId="5" fillId="0" borderId="92" xfId="3" applyNumberFormat="1" applyFont="1" applyFill="1" applyBorder="1" applyAlignment="1">
      <alignment horizontal="right" vertical="center"/>
    </xf>
    <xf numFmtId="177" fontId="5" fillId="0" borderId="215" xfId="3" applyNumberFormat="1" applyFont="1" applyFill="1" applyBorder="1" applyAlignment="1">
      <alignment horizontal="right" vertical="center"/>
    </xf>
    <xf numFmtId="177" fontId="5" fillId="0" borderId="162" xfId="3" applyNumberFormat="1" applyFont="1" applyFill="1" applyBorder="1" applyAlignment="1">
      <alignment horizontal="right" vertical="center"/>
    </xf>
    <xf numFmtId="177" fontId="5" fillId="0" borderId="91" xfId="3" applyNumberFormat="1" applyFont="1" applyFill="1" applyBorder="1" applyAlignment="1">
      <alignment horizontal="right" vertical="center"/>
    </xf>
    <xf numFmtId="177" fontId="5" fillId="0" borderId="152" xfId="3" applyNumberFormat="1" applyFont="1" applyFill="1" applyBorder="1" applyAlignment="1">
      <alignment horizontal="right" vertical="center"/>
    </xf>
    <xf numFmtId="177" fontId="5" fillId="0" borderId="163" xfId="3" applyNumberFormat="1" applyFont="1" applyFill="1" applyBorder="1" applyAlignment="1">
      <alignment horizontal="right" vertical="center"/>
    </xf>
    <xf numFmtId="177" fontId="5" fillId="0" borderId="26" xfId="3" applyNumberFormat="1" applyFont="1" applyFill="1" applyBorder="1" applyAlignment="1">
      <alignment horizontal="right" vertical="center"/>
    </xf>
    <xf numFmtId="177" fontId="5" fillId="0" borderId="27" xfId="3" applyNumberFormat="1" applyFont="1" applyFill="1" applyBorder="1" applyAlignment="1">
      <alignment horizontal="right" vertical="center"/>
    </xf>
    <xf numFmtId="177" fontId="5" fillId="0" borderId="78" xfId="3" applyNumberFormat="1" applyFont="1" applyFill="1" applyBorder="1" applyAlignment="1">
      <alignment horizontal="right" vertical="center"/>
    </xf>
    <xf numFmtId="177" fontId="5" fillId="0" borderId="28" xfId="3" applyNumberFormat="1" applyFont="1" applyFill="1" applyBorder="1" applyAlignment="1">
      <alignment horizontal="right" vertical="center"/>
    </xf>
    <xf numFmtId="177" fontId="5" fillId="0" borderId="1" xfId="3" applyNumberFormat="1" applyFont="1" applyFill="1" applyBorder="1" applyAlignment="1">
      <alignment horizontal="right" vertical="center"/>
    </xf>
    <xf numFmtId="177" fontId="5" fillId="0" borderId="121" xfId="3" applyNumberFormat="1" applyFont="1" applyFill="1" applyBorder="1" applyAlignment="1">
      <alignment horizontal="right" vertical="center"/>
    </xf>
    <xf numFmtId="1" fontId="0" fillId="0" borderId="32" xfId="0" applyNumberFormat="1" applyFont="1" applyFill="1" applyBorder="1" applyAlignment="1">
      <alignment vertical="center"/>
    </xf>
    <xf numFmtId="1" fontId="0" fillId="0" borderId="33" xfId="0" applyNumberFormat="1" applyFont="1" applyBorder="1" applyAlignment="1">
      <alignment vertical="center"/>
    </xf>
    <xf numFmtId="178" fontId="6" fillId="0" borderId="64" xfId="0" applyNumberFormat="1" applyFont="1" applyFill="1" applyBorder="1" applyAlignment="1">
      <alignment horizontal="center" vertical="center"/>
    </xf>
    <xf numFmtId="38" fontId="1" fillId="0" borderId="32" xfId="2" applyNumberFormat="1" applyFont="1" applyFill="1" applyBorder="1" applyAlignment="1">
      <alignment vertical="center"/>
    </xf>
    <xf numFmtId="38" fontId="1" fillId="0" borderId="36" xfId="2" applyNumberFormat="1" applyFont="1" applyFill="1" applyBorder="1" applyAlignment="1">
      <alignment vertical="center"/>
    </xf>
    <xf numFmtId="38" fontId="1" fillId="0" borderId="33" xfId="2" applyNumberFormat="1" applyFont="1" applyFill="1" applyBorder="1" applyAlignment="1">
      <alignment vertical="center"/>
    </xf>
    <xf numFmtId="3" fontId="0" fillId="0" borderId="14" xfId="3" applyNumberFormat="1" applyFont="1" applyFill="1" applyBorder="1" applyAlignment="1">
      <alignment vertical="center"/>
    </xf>
    <xf numFmtId="3" fontId="0" fillId="0" borderId="46" xfId="3" applyNumberFormat="1" applyFont="1" applyFill="1" applyBorder="1" applyAlignment="1">
      <alignment vertical="center"/>
    </xf>
    <xf numFmtId="3" fontId="0" fillId="0" borderId="14" xfId="3" applyNumberFormat="1" applyFont="1" applyFill="1" applyBorder="1" applyAlignment="1">
      <alignment horizontal="right" vertical="center"/>
    </xf>
    <xf numFmtId="3" fontId="0" fillId="0" borderId="46" xfId="3" applyNumberFormat="1" applyFont="1" applyFill="1" applyBorder="1" applyAlignment="1">
      <alignment horizontal="right" vertical="center"/>
    </xf>
    <xf numFmtId="3" fontId="0" fillId="0" borderId="8" xfId="3" applyNumberFormat="1" applyFont="1" applyFill="1" applyBorder="1" applyAlignment="1">
      <alignment horizontal="right" vertical="center"/>
    </xf>
    <xf numFmtId="3" fontId="0" fillId="0" borderId="75" xfId="3" applyNumberFormat="1" applyFont="1" applyFill="1" applyBorder="1" applyAlignment="1">
      <alignment horizontal="right" vertical="center"/>
    </xf>
    <xf numFmtId="3" fontId="0" fillId="0" borderId="116" xfId="3" applyNumberFormat="1" applyFont="1" applyFill="1" applyBorder="1" applyAlignment="1">
      <alignment horizontal="right" vertical="center"/>
    </xf>
    <xf numFmtId="177" fontId="5" fillId="0" borderId="96" xfId="3" applyNumberFormat="1" applyFont="1" applyFill="1" applyBorder="1" applyAlignment="1">
      <alignment horizontal="right" vertical="center"/>
    </xf>
    <xf numFmtId="177" fontId="5" fillId="0" borderId="217" xfId="3" applyNumberFormat="1" applyFont="1" applyFill="1" applyBorder="1" applyAlignment="1">
      <alignment horizontal="right" vertical="center"/>
    </xf>
    <xf numFmtId="177" fontId="5" fillId="0" borderId="236" xfId="3" applyNumberFormat="1" applyFont="1" applyFill="1" applyBorder="1" applyAlignment="1">
      <alignment horizontal="right" vertical="center"/>
    </xf>
    <xf numFmtId="38" fontId="5" fillId="0" borderId="65" xfId="2" applyNumberFormat="1" applyFont="1" applyFill="1" applyBorder="1" applyAlignment="1">
      <alignment horizontal="right" vertical="center"/>
    </xf>
    <xf numFmtId="38" fontId="7" fillId="0" borderId="60" xfId="2" applyNumberFormat="1" applyFont="1" applyFill="1" applyBorder="1" applyAlignment="1">
      <alignment horizontal="right" vertical="center"/>
    </xf>
    <xf numFmtId="38" fontId="7" fillId="0" borderId="61" xfId="2" applyNumberFormat="1" applyFont="1" applyFill="1" applyBorder="1" applyAlignment="1">
      <alignment horizontal="right" vertical="center"/>
    </xf>
    <xf numFmtId="177" fontId="5" fillId="0" borderId="235" xfId="3" applyNumberFormat="1" applyFont="1" applyFill="1" applyBorder="1" applyAlignment="1">
      <alignment horizontal="right" vertical="center"/>
    </xf>
    <xf numFmtId="177" fontId="5" fillId="0" borderId="216" xfId="3" applyNumberFormat="1" applyFont="1" applyFill="1" applyBorder="1" applyAlignment="1">
      <alignment horizontal="right" vertical="center"/>
    </xf>
    <xf numFmtId="38" fontId="5" fillId="0" borderId="75" xfId="2" applyNumberFormat="1" applyFont="1" applyFill="1" applyBorder="1" applyAlignment="1">
      <alignment vertical="center"/>
    </xf>
    <xf numFmtId="178" fontId="6" fillId="0" borderId="83" xfId="0" applyNumberFormat="1" applyFont="1" applyFill="1" applyBorder="1" applyAlignment="1">
      <alignment horizontal="center" vertical="center"/>
    </xf>
    <xf numFmtId="38" fontId="0" fillId="0" borderId="65" xfId="2" applyNumberFormat="1" applyFont="1" applyFill="1" applyBorder="1" applyAlignment="1">
      <alignment horizontal="right" vertical="center"/>
    </xf>
    <xf numFmtId="177" fontId="5" fillId="0" borderId="213" xfId="3" applyNumberFormat="1" applyFont="1" applyFill="1" applyBorder="1" applyAlignment="1">
      <alignment horizontal="right" vertical="center"/>
    </xf>
    <xf numFmtId="177" fontId="5" fillId="0" borderId="188" xfId="3" applyNumberFormat="1" applyFont="1" applyFill="1" applyBorder="1" applyAlignment="1">
      <alignment horizontal="right" vertical="center"/>
    </xf>
    <xf numFmtId="177" fontId="5" fillId="0" borderId="24" xfId="3" applyNumberFormat="1" applyFont="1" applyFill="1" applyBorder="1" applyAlignment="1">
      <alignment horizontal="right" vertical="center"/>
    </xf>
    <xf numFmtId="177" fontId="5" fillId="0" borderId="189" xfId="3" applyNumberFormat="1" applyFont="1" applyFill="1" applyBorder="1" applyAlignment="1">
      <alignment horizontal="right" vertical="center"/>
    </xf>
    <xf numFmtId="177" fontId="5" fillId="0" borderId="187" xfId="3" applyNumberFormat="1" applyFont="1" applyFill="1" applyBorder="1" applyAlignment="1">
      <alignment horizontal="right" vertical="center"/>
    </xf>
    <xf numFmtId="177" fontId="5" fillId="0" borderId="190" xfId="3" applyNumberFormat="1" applyFont="1" applyFill="1" applyBorder="1" applyAlignment="1">
      <alignment horizontal="right" vertical="center"/>
    </xf>
    <xf numFmtId="38" fontId="7" fillId="0" borderId="36" xfId="2" applyNumberFormat="1" applyFont="1" applyFill="1" applyBorder="1" applyAlignment="1">
      <alignment vertical="center"/>
    </xf>
    <xf numFmtId="38" fontId="7" fillId="0" borderId="32" xfId="2" applyNumberFormat="1" applyFont="1" applyFill="1" applyBorder="1" applyAlignment="1">
      <alignment vertical="center"/>
    </xf>
    <xf numFmtId="38" fontId="7" fillId="0" borderId="33" xfId="2" applyNumberFormat="1" applyFont="1" applyFill="1" applyBorder="1" applyAlignment="1">
      <alignment vertical="center"/>
    </xf>
    <xf numFmtId="38" fontId="7" fillId="0" borderId="89" xfId="2" applyNumberFormat="1" applyFont="1" applyFill="1" applyBorder="1" applyAlignment="1">
      <alignment vertical="center"/>
    </xf>
    <xf numFmtId="179" fontId="1" fillId="0" borderId="30" xfId="2" applyNumberFormat="1" applyFont="1" applyFill="1" applyBorder="1" applyAlignment="1">
      <alignment vertical="center"/>
    </xf>
    <xf numFmtId="179" fontId="1" fillId="0" borderId="72" xfId="2" applyNumberFormat="1" applyFont="1" applyFill="1" applyBorder="1" applyAlignment="1">
      <alignment vertical="center"/>
    </xf>
    <xf numFmtId="38" fontId="7" fillId="0" borderId="86" xfId="2" applyNumberFormat="1" applyFont="1" applyFill="1" applyBorder="1" applyAlignment="1">
      <alignment vertical="center"/>
    </xf>
    <xf numFmtId="38" fontId="7" fillId="0" borderId="8" xfId="2" applyNumberFormat="1" applyFont="1" applyFill="1" applyBorder="1" applyAlignment="1">
      <alignment vertical="center"/>
    </xf>
    <xf numFmtId="38" fontId="7" fillId="0" borderId="46" xfId="2" applyNumberFormat="1" applyFont="1" applyFill="1" applyBorder="1" applyAlignment="1">
      <alignment vertical="center"/>
    </xf>
    <xf numFmtId="38" fontId="7" fillId="0" borderId="14" xfId="2" applyNumberFormat="1" applyFont="1" applyFill="1" applyBorder="1" applyAlignment="1">
      <alignment vertical="center"/>
    </xf>
    <xf numFmtId="38" fontId="7" fillId="0" borderId="52" xfId="2" applyNumberFormat="1" applyFont="1" applyFill="1" applyBorder="1" applyAlignment="1">
      <alignment vertical="center"/>
    </xf>
    <xf numFmtId="38" fontId="7" fillId="0" borderId="69" xfId="2" applyNumberFormat="1" applyFont="1" applyFill="1" applyBorder="1" applyAlignment="1">
      <alignment vertical="center"/>
    </xf>
    <xf numFmtId="38" fontId="7" fillId="0" borderId="81" xfId="2" applyNumberFormat="1" applyFont="1" applyFill="1" applyBorder="1" applyAlignment="1">
      <alignment vertical="center"/>
    </xf>
    <xf numFmtId="179" fontId="0" fillId="0" borderId="56" xfId="2" applyNumberFormat="1" applyFont="1" applyFill="1" applyBorder="1" applyAlignment="1">
      <alignment vertical="center"/>
    </xf>
    <xf numFmtId="179" fontId="0" fillId="0" borderId="57" xfId="2" applyNumberFormat="1" applyFont="1" applyFill="1" applyBorder="1" applyAlignment="1">
      <alignment vertical="center"/>
    </xf>
    <xf numFmtId="179" fontId="1" fillId="0" borderId="56" xfId="2" applyNumberFormat="1" applyFont="1" applyFill="1" applyBorder="1" applyAlignment="1">
      <alignment vertical="center"/>
    </xf>
    <xf numFmtId="179" fontId="1" fillId="0" borderId="57" xfId="2" applyNumberFormat="1" applyFont="1" applyFill="1" applyBorder="1" applyAlignment="1">
      <alignment vertical="center"/>
    </xf>
    <xf numFmtId="177" fontId="20" fillId="0" borderId="111" xfId="3" applyNumberFormat="1" applyFont="1" applyFill="1" applyBorder="1" applyAlignment="1">
      <alignment horizontal="right" vertical="center"/>
    </xf>
    <xf numFmtId="177" fontId="20" fillId="0" borderId="90" xfId="3" applyNumberFormat="1" applyFont="1" applyFill="1" applyBorder="1" applyAlignment="1">
      <alignment horizontal="right" vertical="center"/>
    </xf>
    <xf numFmtId="38" fontId="7" fillId="0" borderId="52" xfId="2" applyNumberFormat="1" applyFont="1" applyFill="1" applyBorder="1" applyAlignment="1">
      <alignment horizontal="right" vertical="center"/>
    </xf>
    <xf numFmtId="38" fontId="7" fillId="0" borderId="69" xfId="2" applyNumberFormat="1" applyFont="1" applyFill="1" applyBorder="1" applyAlignment="1">
      <alignment horizontal="right" vertical="center"/>
    </xf>
    <xf numFmtId="38" fontId="7" fillId="0" borderId="89" xfId="2" applyNumberFormat="1" applyFont="1" applyFill="1" applyBorder="1" applyAlignment="1">
      <alignment horizontal="right" vertical="center"/>
    </xf>
    <xf numFmtId="38" fontId="7" fillId="0" borderId="210" xfId="2" applyNumberFormat="1" applyFont="1" applyFill="1" applyBorder="1" applyAlignment="1">
      <alignment horizontal="right" vertical="center"/>
    </xf>
    <xf numFmtId="177" fontId="20" fillId="0" borderId="16" xfId="3" applyNumberFormat="1" applyFont="1" applyFill="1" applyBorder="1" applyAlignment="1">
      <alignment horizontal="right" vertical="center"/>
    </xf>
    <xf numFmtId="177" fontId="20" fillId="0" borderId="71" xfId="3" applyNumberFormat="1" applyFont="1" applyFill="1" applyBorder="1" applyAlignment="1">
      <alignment horizontal="right" vertical="center"/>
    </xf>
    <xf numFmtId="177" fontId="5" fillId="0" borderId="77" xfId="3" applyNumberFormat="1" applyFont="1" applyFill="1" applyBorder="1" applyAlignment="1">
      <alignment horizontal="right" vertical="center"/>
    </xf>
    <xf numFmtId="38" fontId="21" fillId="0" borderId="8" xfId="2" applyNumberFormat="1" applyFont="1" applyFill="1" applyBorder="1" applyAlignment="1">
      <alignment vertical="center"/>
    </xf>
    <xf numFmtId="38" fontId="21" fillId="0" borderId="46" xfId="2" applyNumberFormat="1" applyFont="1" applyFill="1" applyBorder="1" applyAlignment="1">
      <alignment vertical="center"/>
    </xf>
    <xf numFmtId="38" fontId="7" fillId="0" borderId="75" xfId="2" applyNumberFormat="1" applyFont="1" applyFill="1" applyBorder="1" applyAlignment="1">
      <alignment vertical="center"/>
    </xf>
    <xf numFmtId="38" fontId="7" fillId="0" borderId="116" xfId="2" applyNumberFormat="1" applyFont="1" applyFill="1" applyBorder="1" applyAlignment="1">
      <alignment vertical="center"/>
    </xf>
    <xf numFmtId="38" fontId="7" fillId="0" borderId="22" xfId="2" applyNumberFormat="1" applyFont="1" applyFill="1" applyBorder="1" applyAlignment="1">
      <alignment vertical="center"/>
    </xf>
    <xf numFmtId="38" fontId="7" fillId="0" borderId="23" xfId="2" applyNumberFormat="1" applyFont="1" applyFill="1" applyBorder="1" applyAlignment="1">
      <alignment vertical="center"/>
    </xf>
    <xf numFmtId="179" fontId="19" fillId="0" borderId="56" xfId="2" applyNumberFormat="1" applyFont="1" applyFill="1" applyBorder="1" applyAlignment="1">
      <alignment vertical="center"/>
    </xf>
    <xf numFmtId="179" fontId="19" fillId="0" borderId="72" xfId="2" applyNumberFormat="1" applyFont="1" applyFill="1" applyBorder="1" applyAlignment="1">
      <alignment vertical="center"/>
    </xf>
    <xf numFmtId="179" fontId="0" fillId="0" borderId="72" xfId="2" applyNumberFormat="1" applyFont="1" applyFill="1" applyBorder="1" applyAlignment="1">
      <alignment vertical="center"/>
    </xf>
    <xf numFmtId="179" fontId="0" fillId="0" borderId="79" xfId="2" applyNumberFormat="1" applyFont="1" applyFill="1" applyBorder="1" applyAlignment="1">
      <alignment vertical="center"/>
    </xf>
    <xf numFmtId="179" fontId="0" fillId="0" borderId="30" xfId="2" applyNumberFormat="1" applyFont="1" applyFill="1" applyBorder="1" applyAlignment="1">
      <alignment vertical="center"/>
    </xf>
    <xf numFmtId="179" fontId="0" fillId="0" borderId="31" xfId="2" applyNumberFormat="1" applyFont="1" applyFill="1" applyBorder="1" applyAlignment="1">
      <alignment vertical="center"/>
    </xf>
    <xf numFmtId="38" fontId="21" fillId="0" borderId="8" xfId="2" applyNumberFormat="1" applyFont="1" applyFill="1" applyBorder="1" applyAlignment="1">
      <alignment horizontal="right" vertical="center"/>
    </xf>
    <xf numFmtId="38" fontId="21" fillId="0" borderId="46" xfId="2" applyNumberFormat="1" applyFont="1" applyFill="1" applyBorder="1" applyAlignment="1">
      <alignment horizontal="right" vertical="center"/>
    </xf>
    <xf numFmtId="38" fontId="7" fillId="0" borderId="234" xfId="2" applyNumberFormat="1" applyFont="1" applyFill="1" applyBorder="1" applyAlignment="1">
      <alignment horizontal="right" vertical="center"/>
    </xf>
    <xf numFmtId="38" fontId="0" fillId="0" borderId="32" xfId="2" applyNumberFormat="1" applyFont="1" applyFill="1" applyBorder="1" applyAlignment="1">
      <alignment horizontal="right" vertical="center"/>
    </xf>
    <xf numFmtId="38" fontId="1" fillId="0" borderId="36" xfId="2" applyNumberFormat="1" applyFont="1" applyFill="1" applyBorder="1" applyAlignment="1">
      <alignment horizontal="right" vertical="center"/>
    </xf>
    <xf numFmtId="38" fontId="1" fillId="0" borderId="32" xfId="2" applyNumberFormat="1" applyFont="1" applyFill="1" applyBorder="1" applyAlignment="1">
      <alignment horizontal="right" vertical="center"/>
    </xf>
    <xf numFmtId="38" fontId="1" fillId="0" borderId="33" xfId="2" applyNumberFormat="1" applyFont="1" applyFill="1" applyBorder="1" applyAlignment="1">
      <alignment horizontal="right" vertical="center"/>
    </xf>
    <xf numFmtId="38" fontId="1" fillId="0" borderId="208" xfId="2" applyNumberFormat="1" applyFont="1" applyFill="1" applyBorder="1" applyAlignment="1">
      <alignment horizontal="right" vertical="center"/>
    </xf>
    <xf numFmtId="38" fontId="1" fillId="0" borderId="88" xfId="2" applyNumberFormat="1" applyFill="1" applyBorder="1" applyAlignment="1">
      <alignment horizontal="right" vertical="center"/>
    </xf>
    <xf numFmtId="38" fontId="0" fillId="0" borderId="88" xfId="2" applyNumberFormat="1" applyFont="1" applyFill="1" applyBorder="1" applyAlignment="1">
      <alignment horizontal="right" vertical="center"/>
    </xf>
    <xf numFmtId="38" fontId="0" fillId="0" borderId="90" xfId="2" applyNumberFormat="1" applyFont="1" applyFill="1" applyBorder="1" applyAlignment="1">
      <alignment horizontal="right" vertical="center"/>
    </xf>
    <xf numFmtId="38" fontId="0" fillId="0" borderId="111" xfId="2" applyNumberFormat="1" applyFont="1" applyFill="1" applyBorder="1" applyAlignment="1">
      <alignment horizontal="right" vertical="center"/>
    </xf>
    <xf numFmtId="176" fontId="0" fillId="0" borderId="65" xfId="2" applyNumberFormat="1" applyFont="1" applyFill="1" applyBorder="1" applyAlignment="1">
      <alignment vertical="center"/>
    </xf>
    <xf numFmtId="176" fontId="0" fillId="0" borderId="7" xfId="2" applyNumberFormat="1" applyFont="1" applyFill="1" applyBorder="1" applyAlignment="1">
      <alignment vertical="center"/>
    </xf>
    <xf numFmtId="177" fontId="5" fillId="2" borderId="15" xfId="3" applyNumberFormat="1" applyFont="1" applyFill="1" applyBorder="1" applyAlignment="1">
      <alignment horizontal="right" vertical="center"/>
    </xf>
    <xf numFmtId="177" fontId="5" fillId="2" borderId="29" xfId="3" applyNumberFormat="1" applyFont="1" applyFill="1" applyBorder="1" applyAlignment="1">
      <alignment horizontal="right" vertical="center"/>
    </xf>
    <xf numFmtId="176" fontId="0" fillId="0" borderId="8" xfId="2" applyNumberFormat="1" applyFont="1" applyFill="1" applyBorder="1" applyAlignment="1">
      <alignment horizontal="right" vertical="center"/>
    </xf>
    <xf numFmtId="176" fontId="0" fillId="0" borderId="46" xfId="2" applyNumberFormat="1" applyFont="1" applyFill="1" applyBorder="1" applyAlignment="1">
      <alignment horizontal="right" vertical="center"/>
    </xf>
    <xf numFmtId="178" fontId="6" fillId="0" borderId="21" xfId="0" applyNumberFormat="1" applyFont="1" applyFill="1" applyBorder="1" applyAlignment="1">
      <alignment horizontal="center" vertical="center"/>
    </xf>
    <xf numFmtId="177" fontId="5" fillId="2" borderId="206" xfId="3" applyNumberFormat="1" applyFont="1" applyFill="1" applyBorder="1" applyAlignment="1">
      <alignment horizontal="right" vertical="center"/>
    </xf>
    <xf numFmtId="177" fontId="5" fillId="2" borderId="177" xfId="3" applyNumberFormat="1" applyFont="1" applyFill="1" applyBorder="1" applyAlignment="1">
      <alignment horizontal="right" vertical="center"/>
    </xf>
    <xf numFmtId="177" fontId="5" fillId="2" borderId="88" xfId="3" applyNumberFormat="1" applyFont="1" applyFill="1" applyBorder="1" applyAlignment="1">
      <alignment horizontal="right" vertical="center"/>
    </xf>
    <xf numFmtId="177" fontId="5" fillId="2" borderId="100" xfId="3" applyNumberFormat="1" applyFont="1" applyFill="1" applyBorder="1" applyAlignment="1">
      <alignment horizontal="right" vertical="center"/>
    </xf>
    <xf numFmtId="177" fontId="5" fillId="2" borderId="232" xfId="3" applyNumberFormat="1" applyFont="1" applyFill="1" applyBorder="1" applyAlignment="1">
      <alignment horizontal="right" vertical="center"/>
    </xf>
    <xf numFmtId="40" fontId="0" fillId="0" borderId="32" xfId="2" applyNumberFormat="1" applyFont="1" applyFill="1" applyBorder="1" applyAlignment="1">
      <alignment vertical="center"/>
    </xf>
    <xf numFmtId="40" fontId="0" fillId="0" borderId="33" xfId="2" applyNumberFormat="1" applyFont="1" applyFill="1" applyBorder="1" applyAlignment="1">
      <alignment vertical="center"/>
    </xf>
    <xf numFmtId="40" fontId="0" fillId="0" borderId="87" xfId="2" applyNumberFormat="1" applyFont="1" applyFill="1" applyBorder="1" applyAlignment="1">
      <alignment vertical="center"/>
    </xf>
    <xf numFmtId="40" fontId="1" fillId="0" borderId="87" xfId="2" applyNumberFormat="1" applyFill="1" applyBorder="1" applyAlignment="1">
      <alignment vertical="center"/>
    </xf>
    <xf numFmtId="177" fontId="5" fillId="2" borderId="180" xfId="3" applyNumberFormat="1" applyFont="1" applyFill="1" applyBorder="1" applyAlignment="1">
      <alignment horizontal="right" vertical="center"/>
    </xf>
    <xf numFmtId="181" fontId="0" fillId="0" borderId="87" xfId="2" applyNumberFormat="1" applyFont="1" applyFill="1" applyBorder="1" applyAlignment="1">
      <alignment horizontal="right" vertical="center"/>
    </xf>
    <xf numFmtId="176" fontId="0" fillId="0" borderId="33" xfId="2" applyNumberFormat="1" applyFont="1" applyFill="1" applyBorder="1" applyAlignment="1">
      <alignment horizontal="right" vertical="center"/>
    </xf>
    <xf numFmtId="176" fontId="0" fillId="0" borderId="75" xfId="2" applyNumberFormat="1" applyFont="1" applyFill="1" applyBorder="1" applyAlignment="1">
      <alignment horizontal="right" vertical="center"/>
    </xf>
    <xf numFmtId="40" fontId="1" fillId="0" borderId="32" xfId="2" applyNumberFormat="1" applyFill="1" applyBorder="1" applyAlignment="1">
      <alignment vertical="center"/>
    </xf>
    <xf numFmtId="40" fontId="1" fillId="0" borderId="33" xfId="2" applyNumberFormat="1" applyFill="1" applyBorder="1" applyAlignment="1">
      <alignment vertical="center"/>
    </xf>
    <xf numFmtId="40" fontId="0" fillId="0" borderId="87" xfId="2" applyNumberFormat="1" applyFont="1" applyFill="1" applyBorder="1" applyAlignment="1">
      <alignment horizontal="right" vertical="center"/>
    </xf>
    <xf numFmtId="177" fontId="5" fillId="0" borderId="70" xfId="3" applyNumberFormat="1" applyFont="1" applyFill="1" applyBorder="1" applyAlignment="1">
      <alignment horizontal="right" vertical="center"/>
    </xf>
    <xf numFmtId="40" fontId="0" fillId="0" borderId="32" xfId="2" applyNumberFormat="1" applyFont="1" applyFill="1" applyBorder="1" applyAlignment="1">
      <alignment horizontal="right" vertical="center"/>
    </xf>
    <xf numFmtId="40" fontId="0" fillId="0" borderId="33" xfId="2" applyNumberFormat="1" applyFont="1" applyFill="1" applyBorder="1" applyAlignment="1">
      <alignment horizontal="right" vertical="center"/>
    </xf>
    <xf numFmtId="40" fontId="0" fillId="0" borderId="93" xfId="2" applyNumberFormat="1" applyFont="1" applyFill="1" applyBorder="1" applyAlignment="1">
      <alignment horizontal="right" vertical="center"/>
    </xf>
    <xf numFmtId="177" fontId="5" fillId="0" borderId="80" xfId="3" applyNumberFormat="1" applyFont="1" applyFill="1" applyBorder="1" applyAlignment="1">
      <alignment horizontal="right" vertical="center"/>
    </xf>
    <xf numFmtId="177" fontId="5" fillId="0" borderId="202" xfId="3" applyNumberFormat="1" applyFont="1" applyFill="1" applyBorder="1" applyAlignment="1">
      <alignment horizontal="right" vertical="center"/>
    </xf>
    <xf numFmtId="177" fontId="5" fillId="0" borderId="180" xfId="3" applyNumberFormat="1" applyFont="1" applyFill="1" applyBorder="1" applyAlignment="1">
      <alignment horizontal="right" vertical="center"/>
    </xf>
    <xf numFmtId="14" fontId="6" fillId="0" borderId="122" xfId="0" applyNumberFormat="1" applyFont="1" applyFill="1" applyBorder="1" applyAlignment="1">
      <alignment horizontal="center" vertical="center"/>
    </xf>
    <xf numFmtId="14" fontId="6" fillId="0" borderId="123" xfId="0" applyNumberFormat="1" applyFont="1" applyFill="1" applyBorder="1" applyAlignment="1">
      <alignment horizontal="center" vertical="center"/>
    </xf>
    <xf numFmtId="14" fontId="6" fillId="0" borderId="133" xfId="0" applyNumberFormat="1" applyFont="1" applyFill="1" applyBorder="1" applyAlignment="1">
      <alignment horizontal="center" vertical="center"/>
    </xf>
    <xf numFmtId="14" fontId="6" fillId="0" borderId="196" xfId="0" applyNumberFormat="1" applyFont="1" applyFill="1" applyBorder="1" applyAlignment="1">
      <alignment horizontal="center" vertical="center"/>
    </xf>
    <xf numFmtId="184" fontId="0" fillId="0" borderId="32" xfId="0" applyNumberFormat="1" applyFont="1" applyFill="1" applyBorder="1" applyAlignment="1">
      <alignment vertical="center"/>
    </xf>
    <xf numFmtId="184" fontId="0" fillId="0" borderId="36" xfId="0" applyNumberFormat="1" applyFont="1" applyFill="1" applyBorder="1" applyAlignment="1">
      <alignment vertical="center"/>
    </xf>
    <xf numFmtId="181" fontId="19" fillId="0" borderId="88" xfId="2" applyNumberFormat="1" applyFont="1" applyFill="1" applyBorder="1" applyAlignment="1">
      <alignment horizontal="right" vertical="center"/>
    </xf>
    <xf numFmtId="181" fontId="19" fillId="0" borderId="32" xfId="2" applyNumberFormat="1" applyFont="1" applyFill="1" applyBorder="1" applyAlignment="1">
      <alignment horizontal="right" vertical="center"/>
    </xf>
    <xf numFmtId="181" fontId="19" fillId="0" borderId="81" xfId="2" applyNumberFormat="1" applyFont="1" applyFill="1" applyBorder="1" applyAlignment="1">
      <alignment horizontal="right" vertical="center"/>
    </xf>
    <xf numFmtId="184" fontId="0" fillId="0" borderId="134" xfId="0" applyNumberFormat="1" applyFont="1" applyFill="1" applyBorder="1" applyAlignment="1">
      <alignment horizontal="right" vertical="center"/>
    </xf>
    <xf numFmtId="184" fontId="0" fillId="0" borderId="197" xfId="0" applyNumberFormat="1" applyFont="1" applyFill="1" applyBorder="1" applyAlignment="1">
      <alignment horizontal="right" vertical="center"/>
    </xf>
    <xf numFmtId="177" fontId="5" fillId="0" borderId="128" xfId="3" applyNumberFormat="1" applyFont="1" applyFill="1" applyBorder="1" applyAlignment="1">
      <alignment horizontal="center" vertical="center"/>
    </xf>
    <xf numFmtId="177" fontId="5" fillId="0" borderId="129" xfId="3" applyNumberFormat="1" applyFont="1" applyFill="1" applyBorder="1" applyAlignment="1">
      <alignment horizontal="center" vertical="center"/>
    </xf>
    <xf numFmtId="177" fontId="7" fillId="0" borderId="129" xfId="3" applyNumberFormat="1" applyFont="1" applyFill="1" applyBorder="1" applyAlignment="1">
      <alignment horizontal="center" vertical="center"/>
    </xf>
    <xf numFmtId="177" fontId="7" fillId="0" borderId="132" xfId="3" applyNumberFormat="1" applyFont="1" applyFill="1" applyBorder="1" applyAlignment="1">
      <alignment horizontal="center" vertical="center"/>
    </xf>
    <xf numFmtId="177" fontId="5" fillId="0" borderId="142" xfId="3" applyNumberFormat="1" applyFont="1" applyFill="1" applyBorder="1" applyAlignment="1">
      <alignment horizontal="center" vertical="center"/>
    </xf>
    <xf numFmtId="177" fontId="5" fillId="0" borderId="198" xfId="3" applyNumberFormat="1" applyFont="1" applyFill="1" applyBorder="1" applyAlignment="1">
      <alignment horizontal="center" vertical="center"/>
    </xf>
    <xf numFmtId="14" fontId="6" fillId="0" borderId="10" xfId="0" applyNumberFormat="1" applyFont="1" applyFill="1" applyBorder="1" applyAlignment="1">
      <alignment horizontal="center" vertical="center"/>
    </xf>
    <xf numFmtId="190" fontId="7" fillId="0" borderId="8" xfId="2" applyNumberFormat="1" applyFont="1" applyFill="1" applyBorder="1" applyAlignment="1">
      <alignment horizontal="right" vertical="center"/>
    </xf>
    <xf numFmtId="190" fontId="7" fillId="0" borderId="14" xfId="2" applyNumberFormat="1" applyFont="1" applyFill="1" applyBorder="1" applyAlignment="1">
      <alignment horizontal="right" vertical="center"/>
    </xf>
    <xf numFmtId="14" fontId="6" fillId="0" borderId="164" xfId="0" applyNumberFormat="1" applyFont="1" applyFill="1" applyBorder="1" applyAlignment="1">
      <alignment horizontal="center" vertical="center"/>
    </xf>
    <xf numFmtId="184" fontId="0" fillId="0" borderId="32" xfId="0" applyNumberFormat="1" applyFont="1" applyFill="1" applyBorder="1" applyAlignment="1">
      <alignment horizontal="center" vertical="center"/>
    </xf>
    <xf numFmtId="184" fontId="0" fillId="0" borderId="86" xfId="0" applyNumberFormat="1" applyFont="1" applyFill="1" applyBorder="1" applyAlignment="1">
      <alignment horizontal="right" vertical="center"/>
    </xf>
    <xf numFmtId="184" fontId="0" fillId="0" borderId="37" xfId="0" applyNumberFormat="1" applyFont="1" applyFill="1" applyBorder="1" applyAlignment="1">
      <alignment horizontal="right" vertical="center"/>
    </xf>
    <xf numFmtId="177" fontId="5" fillId="0" borderId="70" xfId="3" applyNumberFormat="1" applyFont="1" applyFill="1" applyBorder="1" applyAlignment="1">
      <alignment horizontal="center" vertical="center"/>
    </xf>
    <xf numFmtId="177" fontId="5" fillId="0" borderId="85" xfId="3" applyNumberFormat="1" applyFont="1" applyFill="1" applyBorder="1" applyAlignment="1">
      <alignment horizontal="center" vertical="center"/>
    </xf>
    <xf numFmtId="177" fontId="5" fillId="0" borderId="44" xfId="3" applyNumberFormat="1" applyFont="1" applyFill="1" applyBorder="1" applyAlignment="1">
      <alignment horizontal="center" vertical="center"/>
    </xf>
    <xf numFmtId="181" fontId="7" fillId="0" borderId="22" xfId="2" applyNumberFormat="1" applyFont="1" applyFill="1" applyBorder="1" applyAlignment="1">
      <alignment horizontal="right" vertical="center"/>
    </xf>
    <xf numFmtId="181" fontId="7" fillId="0" borderId="23" xfId="2" applyNumberFormat="1" applyFont="1" applyFill="1" applyBorder="1" applyAlignment="1">
      <alignment horizontal="right" vertical="center"/>
    </xf>
    <xf numFmtId="38" fontId="13" fillId="0" borderId="22" xfId="2" applyNumberFormat="1" applyFont="1" applyFill="1" applyBorder="1" applyAlignment="1">
      <alignment horizontal="right" vertical="center"/>
    </xf>
    <xf numFmtId="38" fontId="13" fillId="0" borderId="23" xfId="2" applyNumberFormat="1" applyFont="1" applyFill="1" applyBorder="1" applyAlignment="1">
      <alignment horizontal="right" vertical="center"/>
    </xf>
    <xf numFmtId="177" fontId="16" fillId="0" borderId="40" xfId="3" applyNumberFormat="1" applyFont="1" applyFill="1" applyBorder="1" applyAlignment="1">
      <alignment horizontal="right" vertical="center"/>
    </xf>
    <xf numFmtId="177" fontId="16" fillId="0" borderId="41" xfId="3" applyNumberFormat="1" applyFont="1" applyFill="1" applyBorder="1" applyAlignment="1">
      <alignment horizontal="right" vertical="center"/>
    </xf>
    <xf numFmtId="177" fontId="7" fillId="0" borderId="40" xfId="3" applyNumberFormat="1" applyFont="1" applyFill="1" applyBorder="1" applyAlignment="1">
      <alignment horizontal="right" vertical="center"/>
    </xf>
    <xf numFmtId="177" fontId="7" fillId="0" borderId="41" xfId="3" applyNumberFormat="1" applyFont="1" applyFill="1" applyBorder="1" applyAlignment="1">
      <alignment horizontal="right" vertical="center"/>
    </xf>
    <xf numFmtId="3" fontId="0" fillId="0" borderId="30" xfId="3" applyNumberFormat="1" applyFont="1" applyFill="1" applyBorder="1" applyAlignment="1">
      <alignment horizontal="right" vertical="center"/>
    </xf>
    <xf numFmtId="3" fontId="0" fillId="0" borderId="31" xfId="3" applyNumberFormat="1" applyFont="1" applyFill="1" applyBorder="1" applyAlignment="1">
      <alignment horizontal="right" vertical="center"/>
    </xf>
    <xf numFmtId="177" fontId="0" fillId="0" borderId="22" xfId="3" applyNumberFormat="1" applyFont="1" applyFill="1" applyBorder="1" applyAlignment="1">
      <alignment horizontal="right" vertical="center"/>
    </xf>
    <xf numFmtId="177" fontId="0" fillId="0" borderId="23" xfId="3" applyNumberFormat="1" applyFont="1" applyFill="1" applyBorder="1" applyAlignment="1">
      <alignment horizontal="right" vertical="center"/>
    </xf>
    <xf numFmtId="189" fontId="7" fillId="0" borderId="22" xfId="2" applyNumberFormat="1" applyFont="1" applyFill="1" applyBorder="1" applyAlignment="1">
      <alignment horizontal="right" vertical="center"/>
    </xf>
    <xf numFmtId="189" fontId="7" fillId="0" borderId="23" xfId="2" applyNumberFormat="1" applyFont="1" applyFill="1" applyBorder="1" applyAlignment="1">
      <alignment horizontal="right" vertical="center"/>
    </xf>
    <xf numFmtId="191" fontId="7" fillId="0" borderId="8" xfId="2" applyNumberFormat="1" applyFont="1" applyFill="1" applyBorder="1" applyAlignment="1">
      <alignment horizontal="right" vertical="center"/>
    </xf>
    <xf numFmtId="191" fontId="7" fillId="0" borderId="14" xfId="2" applyNumberFormat="1" applyFont="1" applyFill="1" applyBorder="1" applyAlignment="1">
      <alignment horizontal="right" vertical="center"/>
    </xf>
    <xf numFmtId="189" fontId="7" fillId="0" borderId="46" xfId="2" applyNumberFormat="1" applyFont="1" applyFill="1" applyBorder="1" applyAlignment="1">
      <alignment horizontal="right" vertical="center"/>
    </xf>
    <xf numFmtId="189" fontId="7" fillId="0" borderId="116" xfId="2" applyNumberFormat="1" applyFont="1" applyFill="1" applyBorder="1" applyAlignment="1">
      <alignment horizontal="right" vertical="center"/>
    </xf>
    <xf numFmtId="179" fontId="13" fillId="0" borderId="22" xfId="2" applyNumberFormat="1" applyFont="1" applyFill="1" applyBorder="1" applyAlignment="1">
      <alignment horizontal="right" vertical="center"/>
    </xf>
    <xf numFmtId="179" fontId="13" fillId="0" borderId="23" xfId="2" applyNumberFormat="1" applyFont="1" applyFill="1" applyBorder="1" applyAlignment="1">
      <alignment horizontal="right" vertical="center"/>
    </xf>
    <xf numFmtId="179" fontId="13" fillId="0" borderId="14" xfId="2" applyNumberFormat="1" applyFont="1" applyFill="1" applyBorder="1" applyAlignment="1">
      <alignment horizontal="right" vertical="center"/>
    </xf>
    <xf numFmtId="177" fontId="5" fillId="0" borderId="6" xfId="2" applyNumberFormat="1" applyFont="1" applyFill="1" applyBorder="1" applyAlignment="1">
      <alignment horizontal="right" vertical="center"/>
    </xf>
    <xf numFmtId="177" fontId="5" fillId="0" borderId="41" xfId="2" applyNumberFormat="1" applyFont="1" applyFill="1" applyBorder="1" applyAlignment="1">
      <alignment horizontal="right" vertical="center"/>
    </xf>
    <xf numFmtId="2" fontId="0" fillId="0" borderId="73" xfId="3" applyNumberFormat="1" applyFont="1" applyFill="1" applyBorder="1" applyAlignment="1">
      <alignment horizontal="right" vertical="center"/>
    </xf>
    <xf numFmtId="38" fontId="0" fillId="0" borderId="65" xfId="3" applyNumberFormat="1" applyFont="1" applyFill="1" applyBorder="1" applyAlignment="1">
      <alignment horizontal="right" vertical="center"/>
    </xf>
    <xf numFmtId="38" fontId="1" fillId="0" borderId="116" xfId="2" applyNumberFormat="1" applyFont="1" applyFill="1" applyBorder="1" applyAlignment="1">
      <alignment horizontal="right" vertical="center"/>
    </xf>
    <xf numFmtId="177" fontId="7" fillId="0" borderId="179" xfId="3" applyNumberFormat="1" applyFont="1" applyFill="1" applyBorder="1" applyAlignment="1">
      <alignment horizontal="right" vertical="center"/>
    </xf>
    <xf numFmtId="177" fontId="7" fillId="0" borderId="63" xfId="3" applyNumberFormat="1" applyFont="1" applyFill="1" applyBorder="1" applyAlignment="1">
      <alignment horizontal="right" vertical="center"/>
    </xf>
    <xf numFmtId="38" fontId="1" fillId="0" borderId="46" xfId="2" applyNumberFormat="1" applyFont="1" applyFill="1" applyBorder="1" applyAlignment="1">
      <alignment horizontal="right" vertical="center"/>
    </xf>
    <xf numFmtId="177" fontId="7" fillId="0" borderId="40" xfId="2" applyNumberFormat="1" applyFont="1" applyFill="1" applyBorder="1" applyAlignment="1">
      <alignment horizontal="right" vertical="center"/>
    </xf>
    <xf numFmtId="177" fontId="7" fillId="0" borderId="41" xfId="2" applyNumberFormat="1" applyFont="1" applyFill="1" applyBorder="1" applyAlignment="1">
      <alignment horizontal="right" vertical="center"/>
    </xf>
    <xf numFmtId="2" fontId="0" fillId="0" borderId="166" xfId="3" applyNumberFormat="1" applyFont="1" applyFill="1" applyBorder="1" applyAlignment="1">
      <alignment horizontal="right" vertical="center"/>
    </xf>
    <xf numFmtId="177" fontId="5" fillId="0" borderId="173" xfId="3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116" xfId="0" applyNumberFormat="1" applyFont="1" applyFill="1" applyBorder="1" applyAlignment="1">
      <alignment vertical="center"/>
    </xf>
    <xf numFmtId="177" fontId="7" fillId="0" borderId="91" xfId="2" applyNumberFormat="1" applyFont="1" applyFill="1" applyBorder="1" applyAlignment="1">
      <alignment horizontal="right" vertical="center"/>
    </xf>
    <xf numFmtId="177" fontId="7" fillId="0" borderId="6" xfId="2" applyNumberFormat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/>
    </xf>
    <xf numFmtId="38" fontId="0" fillId="0" borderId="22" xfId="2" applyNumberFormat="1" applyFont="1" applyFill="1" applyBorder="1" applyAlignment="1">
      <alignment horizontal="right" vertical="center"/>
    </xf>
    <xf numFmtId="177" fontId="7" fillId="0" borderId="24" xfId="2" applyNumberFormat="1" applyFont="1" applyFill="1" applyBorder="1" applyAlignment="1">
      <alignment horizontal="right" vertical="center"/>
    </xf>
    <xf numFmtId="177" fontId="7" fillId="0" borderId="17" xfId="2" applyNumberFormat="1" applyFont="1" applyFill="1" applyBorder="1" applyAlignment="1">
      <alignment horizontal="right" vertical="center"/>
    </xf>
    <xf numFmtId="38" fontId="7" fillId="0" borderId="75" xfId="2" applyNumberFormat="1" applyFont="1" applyFill="1" applyBorder="1" applyAlignment="1">
      <alignment horizontal="right" vertical="center"/>
    </xf>
    <xf numFmtId="179" fontId="7" fillId="0" borderId="79" xfId="2" applyNumberFormat="1" applyFont="1" applyFill="1" applyBorder="1" applyAlignment="1">
      <alignment horizontal="right" vertical="center"/>
    </xf>
    <xf numFmtId="179" fontId="7" fillId="0" borderId="72" xfId="2" applyNumberFormat="1" applyFont="1" applyFill="1" applyBorder="1" applyAlignment="1">
      <alignment horizontal="right" vertical="center"/>
    </xf>
    <xf numFmtId="3" fontId="0" fillId="0" borderId="32" xfId="0" applyNumberFormat="1" applyFont="1" applyFill="1" applyBorder="1" applyAlignment="1">
      <alignment vertical="center"/>
    </xf>
    <xf numFmtId="3" fontId="0" fillId="0" borderId="36" xfId="0" applyNumberFormat="1" applyFont="1" applyFill="1" applyBorder="1" applyAlignment="1">
      <alignment vertical="center"/>
    </xf>
    <xf numFmtId="2" fontId="0" fillId="0" borderId="167" xfId="3" applyNumberFormat="1" applyFont="1" applyFill="1" applyBorder="1" applyAlignment="1">
      <alignment horizontal="right" vertical="center"/>
    </xf>
    <xf numFmtId="177" fontId="7" fillId="0" borderId="5" xfId="2" applyNumberFormat="1" applyFont="1" applyFill="1" applyBorder="1" applyAlignment="1">
      <alignment horizontal="right" vertical="center"/>
    </xf>
    <xf numFmtId="177" fontId="7" fillId="0" borderId="16" xfId="2" applyNumberFormat="1" applyFont="1" applyFill="1" applyBorder="1" applyAlignment="1">
      <alignment horizontal="right" vertical="center"/>
    </xf>
    <xf numFmtId="177" fontId="5" fillId="0" borderId="43" xfId="3" applyNumberFormat="1" applyFont="1" applyFill="1" applyBorder="1" applyAlignment="1">
      <alignment horizontal="right" vertical="center"/>
    </xf>
    <xf numFmtId="177" fontId="5" fillId="0" borderId="74" xfId="3" applyNumberFormat="1" applyFont="1" applyFill="1" applyBorder="1" applyAlignment="1">
      <alignment horizontal="right" vertical="center"/>
    </xf>
    <xf numFmtId="3" fontId="0" fillId="0" borderId="81" xfId="0" applyNumberFormat="1" applyFont="1" applyFill="1" applyBorder="1" applyAlignment="1">
      <alignment vertical="center"/>
    </xf>
    <xf numFmtId="177" fontId="5" fillId="0" borderId="161" xfId="3" applyNumberFormat="1" applyFont="1" applyFill="1" applyBorder="1" applyAlignment="1">
      <alignment horizontal="right" vertical="center"/>
    </xf>
    <xf numFmtId="179" fontId="7" fillId="0" borderId="115" xfId="2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177" fontId="7" fillId="0" borderId="71" xfId="2" applyNumberFormat="1" applyFont="1" applyFill="1" applyBorder="1" applyAlignment="1">
      <alignment horizontal="right" vertical="center"/>
    </xf>
    <xf numFmtId="177" fontId="5" fillId="0" borderId="12" xfId="3" applyNumberFormat="1" applyFont="1" applyFill="1" applyBorder="1" applyAlignment="1">
      <alignment horizontal="right" vertical="center"/>
    </xf>
    <xf numFmtId="177" fontId="7" fillId="0" borderId="117" xfId="2" applyNumberFormat="1" applyFont="1" applyFill="1" applyBorder="1" applyAlignment="1">
      <alignment horizontal="right" vertical="center"/>
    </xf>
    <xf numFmtId="38" fontId="0" fillId="0" borderId="116" xfId="2" applyNumberFormat="1" applyFont="1" applyFill="1" applyBorder="1" applyAlignment="1">
      <alignment horizontal="right" vertical="center"/>
    </xf>
    <xf numFmtId="177" fontId="5" fillId="0" borderId="85" xfId="3" applyNumberFormat="1" applyFont="1" applyFill="1" applyBorder="1" applyAlignment="1">
      <alignment horizontal="right" vertical="center"/>
    </xf>
    <xf numFmtId="177" fontId="5" fillId="0" borderId="44" xfId="3" applyNumberFormat="1" applyFont="1" applyFill="1" applyBorder="1" applyAlignment="1">
      <alignment horizontal="right" vertical="center"/>
    </xf>
    <xf numFmtId="2" fontId="0" fillId="0" borderId="15" xfId="3" applyNumberFormat="1" applyFont="1" applyFill="1" applyBorder="1" applyAlignment="1">
      <alignment horizontal="right" vertical="center"/>
    </xf>
    <xf numFmtId="177" fontId="7" fillId="0" borderId="162" xfId="2" applyNumberFormat="1" applyFont="1" applyFill="1" applyBorder="1" applyAlignment="1">
      <alignment horizontal="right" vertical="center"/>
    </xf>
    <xf numFmtId="177" fontId="7" fillId="0" borderId="118" xfId="2" applyNumberFormat="1" applyFont="1" applyFill="1" applyBorder="1" applyAlignment="1">
      <alignment horizontal="right" vertical="center"/>
    </xf>
    <xf numFmtId="177" fontId="7" fillId="0" borderId="26" xfId="2" applyNumberFormat="1" applyFont="1" applyFill="1" applyBorder="1" applyAlignment="1">
      <alignment horizontal="right" vertical="center"/>
    </xf>
    <xf numFmtId="177" fontId="7" fillId="0" borderId="163" xfId="2" applyNumberFormat="1" applyFont="1" applyFill="1" applyBorder="1" applyAlignment="1">
      <alignment horizontal="right" vertical="center"/>
    </xf>
    <xf numFmtId="3" fontId="0" fillId="0" borderId="86" xfId="0" applyNumberFormat="1" applyFont="1" applyFill="1" applyBorder="1" applyAlignment="1">
      <alignment vertical="center"/>
    </xf>
    <xf numFmtId="3" fontId="0" fillId="0" borderId="37" xfId="0" applyNumberFormat="1" applyFont="1" applyFill="1" applyBorder="1" applyAlignment="1">
      <alignment vertical="center"/>
    </xf>
    <xf numFmtId="177" fontId="7" fillId="0" borderId="25" xfId="2" applyNumberFormat="1" applyFont="1" applyFill="1" applyBorder="1" applyAlignment="1">
      <alignment horizontal="right" vertical="center"/>
    </xf>
    <xf numFmtId="177" fontId="7" fillId="0" borderId="12" xfId="2" applyNumberFormat="1" applyFont="1" applyFill="1" applyBorder="1" applyAlignment="1">
      <alignment horizontal="right" vertical="center"/>
    </xf>
    <xf numFmtId="177" fontId="7" fillId="0" borderId="1" xfId="2" applyNumberFormat="1" applyFont="1" applyFill="1" applyBorder="1" applyAlignment="1">
      <alignment horizontal="right" vertical="center"/>
    </xf>
    <xf numFmtId="38" fontId="0" fillId="0" borderId="116" xfId="2" applyNumberFormat="1" applyFont="1" applyFill="1" applyBorder="1" applyAlignment="1">
      <alignment vertical="center"/>
    </xf>
    <xf numFmtId="177" fontId="7" fillId="0" borderId="121" xfId="2" applyNumberFormat="1" applyFont="1" applyFill="1" applyBorder="1" applyAlignment="1">
      <alignment horizontal="right" vertical="center"/>
    </xf>
    <xf numFmtId="177" fontId="7" fillId="0" borderId="63" xfId="2" applyNumberFormat="1" applyFont="1" applyFill="1" applyBorder="1" applyAlignment="1">
      <alignment horizontal="right" vertical="center"/>
    </xf>
    <xf numFmtId="177" fontId="5" fillId="0" borderId="25" xfId="3" applyNumberFormat="1" applyFont="1" applyFill="1" applyBorder="1" applyAlignment="1">
      <alignment horizontal="right" vertical="center"/>
    </xf>
    <xf numFmtId="177" fontId="5" fillId="0" borderId="59" xfId="3" applyNumberFormat="1" applyFont="1" applyFill="1" applyBorder="1" applyAlignment="1">
      <alignment vertical="center"/>
    </xf>
    <xf numFmtId="177" fontId="5" fillId="0" borderId="3" xfId="3" applyNumberFormat="1" applyFont="1" applyFill="1" applyBorder="1" applyAlignment="1">
      <alignment vertical="center"/>
    </xf>
    <xf numFmtId="177" fontId="5" fillId="0" borderId="4" xfId="3" applyNumberFormat="1" applyFont="1" applyFill="1" applyBorder="1" applyAlignment="1">
      <alignment vertical="center"/>
    </xf>
    <xf numFmtId="177" fontId="5" fillId="0" borderId="174" xfId="3" applyNumberFormat="1" applyFont="1" applyFill="1" applyBorder="1" applyAlignment="1">
      <alignment vertical="center"/>
    </xf>
    <xf numFmtId="177" fontId="7" fillId="0" borderId="92" xfId="2" applyNumberFormat="1" applyFont="1" applyFill="1" applyBorder="1" applyAlignment="1">
      <alignment horizontal="right" vertical="center"/>
    </xf>
    <xf numFmtId="177" fontId="5" fillId="0" borderId="4" xfId="3" applyNumberFormat="1" applyFont="1" applyFill="1" applyBorder="1" applyAlignment="1">
      <alignment horizontal="right" vertical="center"/>
    </xf>
    <xf numFmtId="179" fontId="13" fillId="0" borderId="8" xfId="2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vertical="center"/>
    </xf>
    <xf numFmtId="177" fontId="7" fillId="0" borderId="28" xfId="2" applyNumberFormat="1" applyFont="1" applyFill="1" applyBorder="1" applyAlignment="1">
      <alignment horizontal="right" vertical="center"/>
    </xf>
    <xf numFmtId="3" fontId="0" fillId="0" borderId="14" xfId="0" applyNumberFormat="1" applyFont="1" applyFill="1" applyBorder="1" applyAlignment="1">
      <alignment vertical="center"/>
    </xf>
    <xf numFmtId="3" fontId="0" fillId="0" borderId="46" xfId="0" applyNumberFormat="1" applyFont="1" applyFill="1" applyBorder="1" applyAlignment="1">
      <alignment vertical="center"/>
    </xf>
    <xf numFmtId="38" fontId="13" fillId="0" borderId="60" xfId="2" applyNumberFormat="1" applyFont="1" applyFill="1" applyBorder="1" applyAlignment="1">
      <alignment horizontal="right" vertical="center"/>
    </xf>
    <xf numFmtId="38" fontId="13" fillId="0" borderId="61" xfId="2" applyNumberFormat="1" applyFont="1" applyFill="1" applyBorder="1" applyAlignment="1">
      <alignment horizontal="right" vertical="center"/>
    </xf>
    <xf numFmtId="177" fontId="7" fillId="0" borderId="27" xfId="2" applyNumberFormat="1" applyFont="1" applyFill="1" applyBorder="1" applyAlignment="1">
      <alignment horizontal="right" vertical="center"/>
    </xf>
    <xf numFmtId="38" fontId="0" fillId="0" borderId="75" xfId="2" applyNumberFormat="1" applyFont="1" applyFill="1" applyBorder="1" applyAlignment="1">
      <alignment horizontal="right" vertical="center"/>
    </xf>
    <xf numFmtId="38" fontId="0" fillId="0" borderId="60" xfId="2" applyNumberFormat="1" applyFont="1" applyFill="1" applyBorder="1" applyAlignment="1">
      <alignment horizontal="right" vertical="center"/>
    </xf>
    <xf numFmtId="38" fontId="0" fillId="0" borderId="61" xfId="2" applyNumberFormat="1" applyFont="1" applyFill="1" applyBorder="1" applyAlignment="1">
      <alignment horizontal="right" vertical="center"/>
    </xf>
    <xf numFmtId="38" fontId="0" fillId="0" borderId="14" xfId="3" applyNumberFormat="1" applyFont="1" applyFill="1" applyBorder="1" applyAlignment="1">
      <alignment horizontal="right" vertical="center"/>
    </xf>
    <xf numFmtId="38" fontId="0" fillId="0" borderId="23" xfId="2" applyNumberFormat="1" applyFont="1" applyFill="1" applyBorder="1" applyAlignment="1">
      <alignment horizontal="right" vertical="center"/>
    </xf>
    <xf numFmtId="177" fontId="7" fillId="0" borderId="6" xfId="3" applyNumberFormat="1" applyFont="1" applyFill="1" applyBorder="1" applyAlignment="1">
      <alignment horizontal="right" vertical="center"/>
    </xf>
    <xf numFmtId="177" fontId="5" fillId="0" borderId="231" xfId="3" applyNumberFormat="1" applyFont="1" applyFill="1" applyBorder="1" applyAlignment="1">
      <alignment horizontal="center" vertical="center"/>
    </xf>
    <xf numFmtId="184" fontId="0" fillId="0" borderId="0" xfId="0" applyNumberFormat="1" applyFont="1" applyFill="1" applyBorder="1" applyAlignment="1">
      <alignment vertical="center"/>
    </xf>
    <xf numFmtId="38" fontId="7" fillId="0" borderId="54" xfId="2" applyNumberFormat="1" applyFont="1" applyFill="1" applyBorder="1" applyAlignment="1">
      <alignment horizontal="right" vertical="center"/>
    </xf>
    <xf numFmtId="38" fontId="7" fillId="0" borderId="55" xfId="2" applyNumberFormat="1" applyFont="1" applyFill="1" applyBorder="1" applyAlignment="1">
      <alignment horizontal="right" vertical="center"/>
    </xf>
    <xf numFmtId="179" fontId="16" fillId="0" borderId="22" xfId="2" applyNumberFormat="1" applyFont="1" applyFill="1" applyBorder="1" applyAlignment="1">
      <alignment horizontal="right" vertical="center"/>
    </xf>
    <xf numFmtId="179" fontId="16" fillId="0" borderId="23" xfId="2" applyNumberFormat="1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horizontal="right" vertical="center"/>
    </xf>
    <xf numFmtId="177" fontId="7" fillId="0" borderId="19" xfId="2" applyNumberFormat="1" applyFont="1" applyFill="1" applyBorder="1" applyAlignment="1">
      <alignment horizontal="right" vertical="center"/>
    </xf>
    <xf numFmtId="177" fontId="7" fillId="0" borderId="77" xfId="2" applyNumberFormat="1" applyFont="1" applyFill="1" applyBorder="1" applyAlignment="1">
      <alignment horizontal="right" vertical="center"/>
    </xf>
    <xf numFmtId="179" fontId="13" fillId="0" borderId="116" xfId="2" applyNumberFormat="1" applyFont="1" applyFill="1" applyBorder="1" applyAlignment="1">
      <alignment horizontal="right" vertical="center"/>
    </xf>
    <xf numFmtId="177" fontId="5" fillId="0" borderId="45" xfId="3" applyNumberFormat="1" applyFont="1" applyFill="1" applyBorder="1" applyAlignment="1">
      <alignment horizontal="right" vertical="center"/>
    </xf>
    <xf numFmtId="178" fontId="6" fillId="0" borderId="123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177" fontId="5" fillId="0" borderId="147" xfId="3" applyNumberFormat="1" applyFont="1" applyFill="1" applyBorder="1" applyAlignment="1">
      <alignment horizontal="right" vertical="center"/>
    </xf>
    <xf numFmtId="177" fontId="5" fillId="0" borderId="150" xfId="3" applyNumberFormat="1" applyFont="1" applyFill="1" applyBorder="1" applyAlignment="1">
      <alignment horizontal="right" vertical="center"/>
    </xf>
    <xf numFmtId="0" fontId="0" fillId="0" borderId="150" xfId="0" applyFont="1" applyBorder="1" applyAlignment="1">
      <alignment horizontal="right" vertical="center"/>
    </xf>
    <xf numFmtId="179" fontId="0" fillId="0" borderId="56" xfId="2" applyNumberFormat="1" applyFont="1" applyFill="1" applyBorder="1" applyAlignment="1">
      <alignment horizontal="right" vertical="center"/>
    </xf>
    <xf numFmtId="179" fontId="0" fillId="0" borderId="115" xfId="2" applyNumberFormat="1" applyFont="1" applyFill="1" applyBorder="1" applyAlignment="1">
      <alignment horizontal="right" vertical="center"/>
    </xf>
    <xf numFmtId="184" fontId="0" fillId="0" borderId="33" xfId="0" applyNumberFormat="1" applyFont="1" applyFill="1" applyBorder="1" applyAlignment="1">
      <alignment vertical="center"/>
    </xf>
    <xf numFmtId="177" fontId="5" fillId="0" borderId="165" xfId="3" applyNumberFormat="1" applyFont="1" applyFill="1" applyBorder="1" applyAlignment="1">
      <alignment horizontal="center" vertical="center"/>
    </xf>
    <xf numFmtId="177" fontId="5" fillId="0" borderId="145" xfId="3" applyNumberFormat="1" applyFont="1" applyFill="1" applyBorder="1" applyAlignment="1">
      <alignment horizontal="center" vertical="center"/>
    </xf>
    <xf numFmtId="177" fontId="5" fillId="0" borderId="150" xfId="3" applyNumberFormat="1" applyFont="1" applyFill="1" applyBorder="1" applyAlignment="1">
      <alignment vertical="center"/>
    </xf>
    <xf numFmtId="0" fontId="0" fillId="0" borderId="151" xfId="0" applyFont="1" applyBorder="1" applyAlignment="1">
      <alignment vertical="center"/>
    </xf>
    <xf numFmtId="177" fontId="5" fillId="0" borderId="12" xfId="3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177" fontId="5" fillId="0" borderId="0" xfId="3" applyNumberFormat="1" applyFont="1" applyFill="1" applyBorder="1" applyAlignment="1">
      <alignment horizontal="center" vertical="center"/>
    </xf>
    <xf numFmtId="14" fontId="6" fillId="0" borderId="124" xfId="0" applyNumberFormat="1" applyFont="1" applyFill="1" applyBorder="1" applyAlignment="1">
      <alignment horizontal="center" vertical="center"/>
    </xf>
    <xf numFmtId="0" fontId="0" fillId="0" borderId="88" xfId="3" applyNumberFormat="1" applyFont="1" applyFill="1" applyBorder="1" applyAlignment="1">
      <alignment horizontal="right" vertical="center"/>
    </xf>
    <xf numFmtId="184" fontId="0" fillId="0" borderId="86" xfId="0" applyNumberFormat="1" applyFont="1" applyFill="1" applyBorder="1" applyAlignment="1">
      <alignment vertical="center"/>
    </xf>
    <xf numFmtId="184" fontId="0" fillId="0" borderId="73" xfId="0" applyNumberFormat="1" applyFont="1" applyFill="1" applyBorder="1" applyAlignment="1">
      <alignment vertical="center"/>
    </xf>
    <xf numFmtId="177" fontId="5" fillId="0" borderId="160" xfId="3" applyNumberFormat="1" applyFont="1" applyFill="1" applyBorder="1" applyAlignment="1">
      <alignment horizontal="center" vertical="center"/>
    </xf>
    <xf numFmtId="177" fontId="5" fillId="0" borderId="74" xfId="3" applyNumberFormat="1" applyFont="1" applyFill="1" applyBorder="1" applyAlignment="1">
      <alignment horizontal="center" vertical="center"/>
    </xf>
    <xf numFmtId="184" fontId="0" fillId="0" borderId="81" xfId="0" applyNumberFormat="1" applyFont="1" applyFill="1" applyBorder="1" applyAlignment="1">
      <alignment vertical="center"/>
    </xf>
    <xf numFmtId="177" fontId="5" fillId="0" borderId="136" xfId="3" applyNumberFormat="1" applyFont="1" applyFill="1" applyBorder="1" applyAlignment="1">
      <alignment horizontal="center" vertical="center"/>
    </xf>
    <xf numFmtId="179" fontId="0" fillId="0" borderId="57" xfId="2" applyNumberFormat="1" applyFont="1" applyFill="1" applyBorder="1" applyAlignment="1">
      <alignment horizontal="right" vertical="center"/>
    </xf>
    <xf numFmtId="3" fontId="0" fillId="0" borderId="52" xfId="3" applyNumberFormat="1" applyFont="1" applyFill="1" applyBorder="1" applyAlignment="1">
      <alignment horizontal="right" vertical="center"/>
    </xf>
    <xf numFmtId="177" fontId="5" fillId="0" borderId="114" xfId="3" applyNumberFormat="1" applyFont="1" applyFill="1" applyBorder="1" applyAlignment="1">
      <alignment horizontal="right" vertical="center"/>
    </xf>
    <xf numFmtId="177" fontId="7" fillId="0" borderId="62" xfId="3" applyNumberFormat="1" applyFont="1" applyFill="1" applyBorder="1" applyAlignment="1">
      <alignment horizontal="right" vertical="center"/>
    </xf>
    <xf numFmtId="0" fontId="0" fillId="0" borderId="36" xfId="0" applyFont="1" applyFill="1" applyBorder="1" applyAlignment="1">
      <alignment vertical="center"/>
    </xf>
    <xf numFmtId="179" fontId="0" fillId="0" borderId="8" xfId="2" applyNumberFormat="1" applyFont="1" applyFill="1" applyBorder="1" applyAlignment="1">
      <alignment horizontal="right" vertical="center"/>
    </xf>
    <xf numFmtId="179" fontId="0" fillId="0" borderId="14" xfId="2" applyNumberFormat="1" applyFont="1" applyFill="1" applyBorder="1" applyAlignment="1">
      <alignment horizontal="right" vertical="center"/>
    </xf>
    <xf numFmtId="177" fontId="5" fillId="0" borderId="16" xfId="2" applyNumberFormat="1" applyFont="1" applyFill="1" applyBorder="1" applyAlignment="1">
      <alignment horizontal="right" vertical="center"/>
    </xf>
    <xf numFmtId="177" fontId="5" fillId="0" borderId="17" xfId="2" applyNumberFormat="1" applyFont="1" applyFill="1" applyBorder="1" applyAlignment="1">
      <alignment horizontal="right" vertical="center"/>
    </xf>
    <xf numFmtId="179" fontId="0" fillId="0" borderId="72" xfId="2" applyNumberFormat="1" applyFont="1" applyFill="1" applyBorder="1" applyAlignment="1">
      <alignment horizontal="right" vertical="center"/>
    </xf>
    <xf numFmtId="177" fontId="5" fillId="0" borderId="193" xfId="3" applyNumberFormat="1" applyFont="1" applyFill="1" applyBorder="1" applyAlignment="1">
      <alignment horizontal="center" vertical="center"/>
    </xf>
    <xf numFmtId="178" fontId="6" fillId="0" borderId="140" xfId="0" applyNumberFormat="1" applyFont="1" applyFill="1" applyBorder="1" applyAlignment="1">
      <alignment horizontal="center" vertical="center"/>
    </xf>
    <xf numFmtId="177" fontId="5" fillId="0" borderId="161" xfId="3" applyNumberFormat="1" applyFont="1" applyFill="1" applyBorder="1" applyAlignment="1">
      <alignment horizontal="center" vertical="center"/>
    </xf>
    <xf numFmtId="177" fontId="5" fillId="0" borderId="135" xfId="3" applyNumberFormat="1" applyFont="1" applyFill="1" applyBorder="1" applyAlignment="1">
      <alignment horizontal="center" vertical="center"/>
    </xf>
    <xf numFmtId="176" fontId="0" fillId="0" borderId="126" xfId="2" applyNumberFormat="1" applyFont="1" applyFill="1" applyBorder="1" applyAlignment="1">
      <alignment horizontal="right" vertical="center"/>
    </xf>
    <xf numFmtId="177" fontId="5" fillId="0" borderId="148" xfId="3" applyNumberFormat="1" applyFont="1" applyFill="1" applyBorder="1" applyAlignment="1">
      <alignment horizontal="right" vertical="center"/>
    </xf>
    <xf numFmtId="38" fontId="0" fillId="0" borderId="99" xfId="2" applyNumberFormat="1" applyFont="1" applyFill="1" applyBorder="1" applyAlignment="1">
      <alignment horizontal="right" vertical="center"/>
    </xf>
    <xf numFmtId="38" fontId="0" fillId="0" borderId="208" xfId="2" applyNumberFormat="1" applyFont="1" applyFill="1" applyBorder="1" applyAlignment="1">
      <alignment horizontal="right" vertical="center"/>
    </xf>
    <xf numFmtId="38" fontId="0" fillId="0" borderId="100" xfId="2" applyNumberFormat="1" applyFont="1" applyFill="1" applyBorder="1" applyAlignment="1">
      <alignment horizontal="right" vertical="center"/>
    </xf>
    <xf numFmtId="3" fontId="0" fillId="0" borderId="33" xfId="3" applyNumberFormat="1" applyFont="1" applyFill="1" applyBorder="1" applyAlignment="1">
      <alignment horizontal="right" vertical="center"/>
    </xf>
    <xf numFmtId="3" fontId="0" fillId="0" borderId="87" xfId="3" applyNumberFormat="1" applyFont="1" applyFill="1" applyBorder="1" applyAlignment="1">
      <alignment horizontal="right" vertical="center"/>
    </xf>
    <xf numFmtId="177" fontId="5" fillId="0" borderId="146" xfId="3" applyNumberFormat="1" applyFont="1" applyFill="1" applyBorder="1" applyAlignment="1">
      <alignment horizontal="right" vertical="center"/>
    </xf>
    <xf numFmtId="14" fontId="6" fillId="0" borderId="64" xfId="0" applyNumberFormat="1" applyFont="1" applyFill="1" applyBorder="1" applyAlignment="1">
      <alignment horizontal="center" vertical="center"/>
    </xf>
    <xf numFmtId="14" fontId="6" fillId="0" borderId="13" xfId="0" applyNumberFormat="1" applyFont="1" applyFill="1" applyBorder="1" applyAlignment="1">
      <alignment horizontal="center" vertical="center"/>
    </xf>
    <xf numFmtId="176" fontId="0" fillId="0" borderId="141" xfId="2" applyNumberFormat="1" applyFont="1" applyFill="1" applyBorder="1" applyAlignment="1">
      <alignment horizontal="right" vertical="center"/>
    </xf>
    <xf numFmtId="0" fontId="0" fillId="0" borderId="150" xfId="0" applyFont="1" applyFill="1" applyBorder="1" applyAlignment="1">
      <alignment horizontal="right" vertical="center"/>
    </xf>
    <xf numFmtId="40" fontId="0" fillId="0" borderId="0" xfId="2" applyNumberFormat="1" applyFont="1" applyFill="1" applyBorder="1" applyAlignment="1">
      <alignment horizontal="center" vertical="center"/>
    </xf>
    <xf numFmtId="177" fontId="5" fillId="0" borderId="58" xfId="3" applyNumberFormat="1" applyFont="1" applyFill="1" applyBorder="1" applyAlignment="1">
      <alignment horizontal="right" vertical="center"/>
    </xf>
    <xf numFmtId="179" fontId="0" fillId="0" borderId="79" xfId="2" applyNumberFormat="1" applyFont="1" applyFill="1" applyBorder="1" applyAlignment="1">
      <alignment horizontal="right" vertical="center"/>
    </xf>
    <xf numFmtId="0" fontId="0" fillId="0" borderId="33" xfId="0" applyFont="1" applyFill="1" applyBorder="1" applyAlignment="1">
      <alignment vertical="center"/>
    </xf>
    <xf numFmtId="38" fontId="7" fillId="0" borderId="86" xfId="2" applyNumberFormat="1" applyFont="1" applyFill="1" applyBorder="1" applyAlignment="1">
      <alignment horizontal="right" vertical="center"/>
    </xf>
    <xf numFmtId="38" fontId="7" fillId="0" borderId="37" xfId="2" applyNumberFormat="1" applyFont="1" applyFill="1" applyBorder="1" applyAlignment="1">
      <alignment horizontal="right" vertical="center"/>
    </xf>
    <xf numFmtId="40" fontId="1" fillId="0" borderId="87" xfId="2" applyNumberFormat="1" applyFill="1" applyBorder="1" applyAlignment="1">
      <alignment horizontal="right" vertical="center"/>
    </xf>
    <xf numFmtId="3" fontId="0" fillId="0" borderId="32" xfId="3" applyNumberFormat="1" applyFont="1" applyFill="1" applyBorder="1" applyAlignment="1">
      <alignment horizontal="right" vertical="center"/>
    </xf>
    <xf numFmtId="177" fontId="5" fillId="0" borderId="119" xfId="3" applyNumberFormat="1" applyFont="1" applyFill="1" applyBorder="1" applyAlignment="1">
      <alignment horizontal="right" vertical="center"/>
    </xf>
    <xf numFmtId="179" fontId="0" fillId="0" borderId="22" xfId="2" applyNumberFormat="1" applyFont="1" applyFill="1" applyBorder="1" applyAlignment="1">
      <alignment horizontal="right" vertical="center"/>
    </xf>
    <xf numFmtId="179" fontId="0" fillId="0" borderId="23" xfId="2" applyNumberFormat="1" applyFont="1" applyFill="1" applyBorder="1" applyAlignment="1">
      <alignment horizontal="right" vertical="center"/>
    </xf>
    <xf numFmtId="14" fontId="6" fillId="0" borderId="183" xfId="0" applyNumberFormat="1" applyFont="1" applyFill="1" applyBorder="1" applyAlignment="1">
      <alignment horizontal="center" vertical="center"/>
    </xf>
    <xf numFmtId="179" fontId="13" fillId="0" borderId="75" xfId="2" applyNumberFormat="1" applyFont="1" applyFill="1" applyBorder="1" applyAlignment="1">
      <alignment horizontal="right" vertical="center"/>
    </xf>
    <xf numFmtId="179" fontId="13" fillId="0" borderId="46" xfId="2" applyNumberFormat="1" applyFont="1" applyFill="1" applyBorder="1" applyAlignment="1">
      <alignment horizontal="right" vertical="center"/>
    </xf>
    <xf numFmtId="177" fontId="7" fillId="0" borderId="112" xfId="2" applyNumberFormat="1" applyFont="1" applyFill="1" applyBorder="1" applyAlignment="1">
      <alignment horizontal="right" vertical="center"/>
    </xf>
    <xf numFmtId="177" fontId="7" fillId="0" borderId="113" xfId="2" applyNumberFormat="1" applyFont="1" applyFill="1" applyBorder="1" applyAlignment="1">
      <alignment horizontal="right" vertical="center"/>
    </xf>
    <xf numFmtId="38" fontId="0" fillId="0" borderId="86" xfId="2" applyNumberFormat="1" applyFont="1" applyFill="1" applyBorder="1" applyAlignment="1">
      <alignment horizontal="right" vertical="center"/>
    </xf>
    <xf numFmtId="38" fontId="0" fillId="0" borderId="33" xfId="2" applyNumberFormat="1" applyFont="1" applyFill="1" applyBorder="1" applyAlignment="1">
      <alignment horizontal="right" vertical="center"/>
    </xf>
    <xf numFmtId="179" fontId="0" fillId="0" borderId="30" xfId="2" applyNumberFormat="1" applyFont="1" applyFill="1" applyBorder="1" applyAlignment="1">
      <alignment horizontal="right" vertical="center"/>
    </xf>
    <xf numFmtId="179" fontId="0" fillId="0" borderId="31" xfId="2" applyNumberFormat="1" applyFont="1" applyFill="1" applyBorder="1" applyAlignment="1">
      <alignment horizontal="right" vertical="center"/>
    </xf>
    <xf numFmtId="38" fontId="0" fillId="0" borderId="52" xfId="2" applyNumberFormat="1" applyFont="1" applyFill="1" applyBorder="1" applyAlignment="1">
      <alignment horizontal="right" vertical="center"/>
    </xf>
    <xf numFmtId="38" fontId="0" fillId="0" borderId="210" xfId="2" applyNumberFormat="1" applyFont="1" applyFill="1" applyBorder="1" applyAlignment="1">
      <alignment horizontal="right" vertical="center"/>
    </xf>
    <xf numFmtId="177" fontId="3" fillId="0" borderId="97" xfId="3" applyNumberFormat="1" applyFont="1" applyFill="1" applyBorder="1" applyAlignment="1">
      <alignment horizontal="right" vertical="center"/>
    </xf>
    <xf numFmtId="38" fontId="0" fillId="0" borderId="37" xfId="2" applyNumberFormat="1" applyFont="1" applyFill="1" applyBorder="1" applyAlignment="1">
      <alignment horizontal="right" vertical="center"/>
    </xf>
    <xf numFmtId="179" fontId="0" fillId="0" borderId="46" xfId="2" applyNumberFormat="1" applyFont="1" applyFill="1" applyBorder="1" applyAlignment="1">
      <alignment horizontal="right" vertical="center"/>
    </xf>
    <xf numFmtId="177" fontId="5" fillId="0" borderId="71" xfId="2" applyNumberFormat="1" applyFont="1" applyFill="1" applyBorder="1" applyAlignment="1">
      <alignment horizontal="right" vertical="center"/>
    </xf>
    <xf numFmtId="38" fontId="5" fillId="0" borderId="52" xfId="2" applyNumberFormat="1" applyFont="1" applyFill="1" applyBorder="1" applyAlignment="1">
      <alignment horizontal="right" vertical="center"/>
    </xf>
    <xf numFmtId="38" fontId="5" fillId="0" borderId="69" xfId="2" applyNumberFormat="1" applyFont="1" applyFill="1" applyBorder="1" applyAlignment="1">
      <alignment horizontal="right" vertical="center"/>
    </xf>
    <xf numFmtId="38" fontId="5" fillId="0" borderId="89" xfId="2" applyNumberFormat="1" applyFont="1" applyFill="1" applyBorder="1" applyAlignment="1">
      <alignment horizontal="right" vertical="center"/>
    </xf>
    <xf numFmtId="38" fontId="5" fillId="0" borderId="14" xfId="2" applyNumberFormat="1" applyFont="1" applyFill="1" applyBorder="1" applyAlignment="1">
      <alignment horizontal="right" vertical="center"/>
    </xf>
    <xf numFmtId="177" fontId="0" fillId="0" borderId="14" xfId="3" applyNumberFormat="1" applyFont="1" applyFill="1" applyBorder="1" applyAlignment="1">
      <alignment horizontal="right" vertical="center"/>
    </xf>
    <xf numFmtId="177" fontId="3" fillId="0" borderId="71" xfId="3" applyNumberFormat="1" applyFont="1" applyFill="1" applyBorder="1" applyAlignment="1">
      <alignment horizontal="right" vertical="center"/>
    </xf>
    <xf numFmtId="3" fontId="0" fillId="0" borderId="57" xfId="3" applyNumberFormat="1" applyFont="1" applyFill="1" applyBorder="1" applyAlignment="1">
      <alignment horizontal="right" vertical="center"/>
    </xf>
    <xf numFmtId="184" fontId="0" fillId="0" borderId="131" xfId="0" applyNumberFormat="1" applyFont="1" applyFill="1" applyBorder="1" applyAlignment="1">
      <alignment horizontal="right" vertical="center"/>
    </xf>
    <xf numFmtId="177" fontId="5" fillId="0" borderId="149" xfId="3" applyNumberFormat="1" applyFont="1" applyFill="1" applyBorder="1" applyAlignment="1">
      <alignment horizontal="right" vertical="center"/>
    </xf>
    <xf numFmtId="0" fontId="0" fillId="0" borderId="151" xfId="0" applyFont="1" applyBorder="1" applyAlignment="1">
      <alignment horizontal="right" vertical="center"/>
    </xf>
    <xf numFmtId="177" fontId="5" fillId="0" borderId="201" xfId="3" applyNumberFormat="1" applyFont="1" applyFill="1" applyBorder="1" applyAlignment="1">
      <alignment horizontal="right" vertical="center"/>
    </xf>
    <xf numFmtId="178" fontId="6" fillId="0" borderId="122" xfId="0" applyNumberFormat="1" applyFont="1" applyFill="1" applyBorder="1" applyAlignment="1">
      <alignment horizontal="center" vertical="center"/>
    </xf>
    <xf numFmtId="176" fontId="0" fillId="0" borderId="125" xfId="2" applyNumberFormat="1" applyFont="1" applyFill="1" applyBorder="1" applyAlignment="1">
      <alignment horizontal="right" vertical="center"/>
    </xf>
    <xf numFmtId="184" fontId="0" fillId="0" borderId="126" xfId="0" applyNumberFormat="1" applyFont="1" applyFill="1" applyBorder="1" applyAlignment="1">
      <alignment vertical="center"/>
    </xf>
    <xf numFmtId="177" fontId="5" fillId="0" borderId="168" xfId="3" applyNumberFormat="1" applyFont="1" applyFill="1" applyBorder="1" applyAlignment="1">
      <alignment horizontal="center" vertical="center"/>
    </xf>
    <xf numFmtId="184" fontId="0" fillId="0" borderId="138" xfId="0" applyNumberFormat="1" applyFont="1" applyFill="1" applyBorder="1" applyAlignment="1">
      <alignment horizontal="right" vertical="center"/>
    </xf>
    <xf numFmtId="14" fontId="6" fillId="0" borderId="191" xfId="0" applyNumberFormat="1" applyFont="1" applyFill="1" applyBorder="1" applyAlignment="1">
      <alignment horizontal="center" vertical="center"/>
    </xf>
    <xf numFmtId="40" fontId="0" fillId="0" borderId="86" xfId="2" applyNumberFormat="1" applyFont="1" applyFill="1" applyBorder="1" applyAlignment="1">
      <alignment horizontal="right" vertical="center"/>
    </xf>
    <xf numFmtId="177" fontId="5" fillId="0" borderId="200" xfId="3" applyNumberFormat="1" applyFont="1" applyFill="1" applyBorder="1" applyAlignment="1">
      <alignment horizontal="right" vertical="center"/>
    </xf>
    <xf numFmtId="3" fontId="0" fillId="0" borderId="90" xfId="3" applyNumberFormat="1" applyFont="1" applyFill="1" applyBorder="1" applyAlignment="1">
      <alignment horizontal="right" vertical="center"/>
    </xf>
    <xf numFmtId="3" fontId="0" fillId="0" borderId="111" xfId="3" applyNumberFormat="1" applyFont="1" applyFill="1" applyBorder="1" applyAlignment="1">
      <alignment horizontal="right" vertical="center"/>
    </xf>
    <xf numFmtId="3" fontId="0" fillId="0" borderId="88" xfId="3" applyNumberFormat="1" applyFont="1" applyFill="1" applyBorder="1" applyAlignment="1">
      <alignment horizontal="right" vertical="center"/>
    </xf>
    <xf numFmtId="184" fontId="19" fillId="0" borderId="32" xfId="0" applyNumberFormat="1" applyFont="1" applyFill="1" applyBorder="1" applyAlignment="1">
      <alignment vertical="center"/>
    </xf>
    <xf numFmtId="184" fontId="19" fillId="0" borderId="36" xfId="0" applyNumberFormat="1" applyFont="1" applyFill="1" applyBorder="1" applyAlignment="1">
      <alignment vertical="center"/>
    </xf>
    <xf numFmtId="184" fontId="0" fillId="0" borderId="194" xfId="0" applyNumberFormat="1" applyFont="1" applyFill="1" applyBorder="1" applyAlignment="1">
      <alignment horizontal="right" vertical="center"/>
    </xf>
    <xf numFmtId="184" fontId="0" fillId="0" borderId="192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0" fillId="0" borderId="9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left" vertical="center"/>
    </xf>
    <xf numFmtId="0" fontId="0" fillId="0" borderId="50" xfId="0" applyFont="1" applyFill="1" applyBorder="1" applyAlignment="1">
      <alignment horizontal="left" vertical="center"/>
    </xf>
    <xf numFmtId="0" fontId="0" fillId="0" borderId="65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0" fontId="5" fillId="0" borderId="96" xfId="0" applyFont="1" applyFill="1" applyBorder="1" applyAlignment="1">
      <alignment horizontal="left" vertical="center"/>
    </xf>
    <xf numFmtId="0" fontId="5" fillId="0" borderId="97" xfId="0" applyFont="1" applyFill="1" applyBorder="1" applyAlignment="1">
      <alignment horizontal="left" vertical="center"/>
    </xf>
    <xf numFmtId="0" fontId="5" fillId="0" borderId="98" xfId="0" applyFont="1" applyFill="1" applyBorder="1" applyAlignment="1">
      <alignment horizontal="left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5" fillId="0" borderId="6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102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103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0" fontId="5" fillId="0" borderId="104" xfId="0" applyFont="1" applyFill="1" applyBorder="1" applyAlignment="1">
      <alignment horizontal="left" vertical="center"/>
    </xf>
    <xf numFmtId="0" fontId="5" fillId="0" borderId="105" xfId="0" applyFont="1" applyFill="1" applyBorder="1" applyAlignment="1">
      <alignment horizontal="left" vertical="center"/>
    </xf>
    <xf numFmtId="0" fontId="5" fillId="0" borderId="106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0" fontId="0" fillId="0" borderId="93" xfId="0" applyFont="1" applyFill="1" applyBorder="1" applyAlignment="1">
      <alignment horizontal="left" vertical="center"/>
    </xf>
    <xf numFmtId="0" fontId="0" fillId="0" borderId="87" xfId="0" applyFont="1" applyFill="1" applyBorder="1" applyAlignment="1">
      <alignment horizontal="left" vertical="center"/>
    </xf>
    <xf numFmtId="0" fontId="0" fillId="0" borderId="94" xfId="0" applyFont="1" applyFill="1" applyBorder="1" applyAlignment="1">
      <alignment horizontal="left" vertical="center"/>
    </xf>
    <xf numFmtId="0" fontId="0" fillId="0" borderId="99" xfId="0" applyFont="1" applyFill="1" applyBorder="1" applyAlignment="1">
      <alignment horizontal="left" vertical="center"/>
    </xf>
    <xf numFmtId="0" fontId="0" fillId="0" borderId="88" xfId="0" applyFont="1" applyFill="1" applyBorder="1" applyAlignment="1">
      <alignment horizontal="left" vertical="center"/>
    </xf>
    <xf numFmtId="0" fontId="0" fillId="0" borderId="100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70" xfId="0" applyFont="1" applyFill="1" applyBorder="1" applyAlignment="1">
      <alignment horizontal="left" vertical="center"/>
    </xf>
    <xf numFmtId="0" fontId="5" fillId="0" borderId="101" xfId="0" applyFont="1" applyFill="1" applyBorder="1" applyAlignment="1">
      <alignment horizontal="left" vertical="center"/>
    </xf>
    <xf numFmtId="0" fontId="0" fillId="0" borderId="107" xfId="0" applyFont="1" applyFill="1" applyBorder="1" applyAlignment="1">
      <alignment horizontal="left" vertical="center"/>
    </xf>
    <xf numFmtId="0" fontId="0" fillId="0" borderId="108" xfId="0" applyFont="1" applyFill="1" applyBorder="1" applyAlignment="1">
      <alignment horizontal="left" vertical="center"/>
    </xf>
    <xf numFmtId="0" fontId="0" fillId="0" borderId="109" xfId="0" applyFont="1" applyFill="1" applyBorder="1" applyAlignment="1">
      <alignment horizontal="left" vertical="center"/>
    </xf>
    <xf numFmtId="0" fontId="5" fillId="0" borderId="99" xfId="0" applyFont="1" applyFill="1" applyBorder="1" applyAlignment="1">
      <alignment horizontal="left" vertical="center"/>
    </xf>
    <xf numFmtId="0" fontId="5" fillId="0" borderId="88" xfId="0" applyFont="1" applyFill="1" applyBorder="1" applyAlignment="1">
      <alignment horizontal="left" vertical="center"/>
    </xf>
    <xf numFmtId="0" fontId="5" fillId="0" borderId="100" xfId="0" applyFont="1" applyFill="1" applyBorder="1" applyAlignment="1">
      <alignment horizontal="left" vertical="center"/>
    </xf>
    <xf numFmtId="177" fontId="5" fillId="0" borderId="139" xfId="3" applyNumberFormat="1" applyFont="1" applyFill="1" applyBorder="1" applyAlignment="1">
      <alignment horizontal="center" vertical="center"/>
    </xf>
    <xf numFmtId="177" fontId="5" fillId="0" borderId="199" xfId="3" applyNumberFormat="1" applyFont="1" applyFill="1" applyBorder="1" applyAlignment="1">
      <alignment horizontal="right" vertical="center"/>
    </xf>
    <xf numFmtId="14" fontId="6" fillId="0" borderId="67" xfId="0" applyNumberFormat="1" applyFont="1" applyFill="1" applyBorder="1" applyAlignment="1">
      <alignment horizontal="center" vertical="center"/>
    </xf>
    <xf numFmtId="184" fontId="19" fillId="0" borderId="81" xfId="0" applyNumberFormat="1" applyFont="1" applyFill="1" applyBorder="1" applyAlignment="1">
      <alignment vertical="center"/>
    </xf>
    <xf numFmtId="177" fontId="5" fillId="0" borderId="82" xfId="3" applyNumberFormat="1" applyFont="1" applyFill="1" applyBorder="1" applyAlignment="1">
      <alignment horizontal="right" vertical="center"/>
    </xf>
    <xf numFmtId="177" fontId="5" fillId="0" borderId="144" xfId="3" applyNumberFormat="1" applyFont="1" applyFill="1" applyBorder="1" applyAlignment="1">
      <alignment horizontal="center" vertical="center"/>
    </xf>
    <xf numFmtId="177" fontId="5" fillId="0" borderId="143" xfId="3" applyNumberFormat="1" applyFont="1" applyFill="1" applyBorder="1" applyAlignment="1">
      <alignment horizontal="center" vertical="center"/>
    </xf>
    <xf numFmtId="184" fontId="0" fillId="0" borderId="127" xfId="0" applyNumberFormat="1" applyFont="1" applyFill="1" applyBorder="1" applyAlignment="1">
      <alignment vertical="center"/>
    </xf>
    <xf numFmtId="176" fontId="0" fillId="0" borderId="14" xfId="2" applyNumberFormat="1" applyFont="1" applyFill="1" applyBorder="1" applyAlignment="1">
      <alignment horizontal="right" vertical="center"/>
    </xf>
    <xf numFmtId="184" fontId="0" fillId="0" borderId="125" xfId="0" applyNumberFormat="1" applyFont="1" applyFill="1" applyBorder="1" applyAlignment="1">
      <alignment vertical="center"/>
    </xf>
    <xf numFmtId="184" fontId="0" fillId="0" borderId="192" xfId="0" applyNumberFormat="1" applyFont="1" applyFill="1" applyBorder="1" applyAlignment="1">
      <alignment vertical="center"/>
    </xf>
    <xf numFmtId="14" fontId="6" fillId="0" borderId="140" xfId="0" applyNumberFormat="1" applyFont="1" applyFill="1" applyBorder="1" applyAlignment="1">
      <alignment horizontal="center" vertical="center"/>
    </xf>
    <xf numFmtId="184" fontId="0" fillId="0" borderId="138" xfId="0" applyNumberFormat="1" applyFont="1" applyFill="1" applyBorder="1" applyAlignment="1">
      <alignment vertical="center"/>
    </xf>
    <xf numFmtId="184" fontId="0" fillId="0" borderId="131" xfId="0" applyNumberFormat="1" applyFont="1" applyFill="1" applyBorder="1" applyAlignment="1">
      <alignment vertical="center"/>
    </xf>
    <xf numFmtId="184" fontId="0" fillId="0" borderId="141" xfId="0" applyNumberFormat="1" applyFont="1" applyFill="1" applyBorder="1" applyAlignment="1">
      <alignment horizontal="right" vertical="center"/>
    </xf>
    <xf numFmtId="0" fontId="0" fillId="0" borderId="111" xfId="3" applyNumberFormat="1" applyFont="1" applyFill="1" applyBorder="1" applyAlignment="1">
      <alignment horizontal="right" vertical="center"/>
    </xf>
    <xf numFmtId="177" fontId="12" fillId="0" borderId="150" xfId="3" applyNumberFormat="1" applyFont="1" applyFill="1" applyBorder="1" applyAlignment="1">
      <alignment horizontal="right" vertical="center"/>
    </xf>
    <xf numFmtId="3" fontId="0" fillId="0" borderId="36" xfId="3" applyNumberFormat="1" applyFont="1" applyFill="1" applyBorder="1" applyAlignment="1">
      <alignment horizontal="right" vertical="center"/>
    </xf>
    <xf numFmtId="40" fontId="0" fillId="0" borderId="81" xfId="2" applyNumberFormat="1" applyFont="1" applyFill="1" applyBorder="1" applyAlignment="1">
      <alignment horizontal="right" vertical="center"/>
    </xf>
    <xf numFmtId="177" fontId="5" fillId="2" borderId="233" xfId="3" applyNumberFormat="1" applyFont="1" applyFill="1" applyBorder="1" applyAlignment="1">
      <alignment horizontal="right" vertical="center"/>
    </xf>
    <xf numFmtId="177" fontId="5" fillId="2" borderId="111" xfId="3" applyNumberFormat="1" applyFont="1" applyFill="1" applyBorder="1" applyAlignment="1">
      <alignment horizontal="right" vertical="center"/>
    </xf>
    <xf numFmtId="178" fontId="6" fillId="0" borderId="53" xfId="0" applyNumberFormat="1" applyFont="1" applyFill="1" applyBorder="1" applyAlignment="1">
      <alignment horizontal="center" vertical="center"/>
    </xf>
    <xf numFmtId="179" fontId="0" fillId="0" borderId="116" xfId="2" applyNumberFormat="1" applyFont="1" applyFill="1" applyBorder="1" applyAlignment="1">
      <alignment horizontal="right" vertical="center"/>
    </xf>
    <xf numFmtId="177" fontId="7" fillId="0" borderId="85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179" fontId="0" fillId="0" borderId="75" xfId="2" applyNumberFormat="1" applyFont="1" applyFill="1" applyBorder="1" applyAlignment="1">
      <alignment horizontal="right" vertical="center"/>
    </xf>
    <xf numFmtId="3" fontId="0" fillId="0" borderId="115" xfId="3" applyNumberFormat="1" applyFont="1" applyFill="1" applyBorder="1" applyAlignment="1">
      <alignment horizontal="right" vertical="center"/>
    </xf>
    <xf numFmtId="3" fontId="0" fillId="0" borderId="73" xfId="0" applyNumberFormat="1" applyFont="1" applyFill="1" applyBorder="1" applyAlignment="1">
      <alignment vertical="center"/>
    </xf>
    <xf numFmtId="178" fontId="6" fillId="0" borderId="137" xfId="0" applyNumberFormat="1" applyFont="1" applyFill="1" applyBorder="1" applyAlignment="1">
      <alignment horizontal="center" vertical="center"/>
    </xf>
    <xf numFmtId="178" fontId="6" fillId="0" borderId="130" xfId="0" applyNumberFormat="1" applyFont="1" applyFill="1" applyBorder="1" applyAlignment="1">
      <alignment horizontal="center" vertical="center"/>
    </xf>
    <xf numFmtId="3" fontId="0" fillId="0" borderId="110" xfId="3" applyNumberFormat="1" applyFont="1" applyFill="1" applyBorder="1" applyAlignment="1">
      <alignment horizontal="right" vertical="center"/>
    </xf>
    <xf numFmtId="3" fontId="0" fillId="0" borderId="75" xfId="0" applyNumberFormat="1" applyFont="1" applyFill="1" applyBorder="1" applyAlignment="1">
      <alignment vertical="center"/>
    </xf>
    <xf numFmtId="177" fontId="5" fillId="0" borderId="77" xfId="2" applyNumberFormat="1" applyFont="1" applyFill="1" applyBorder="1" applyAlignment="1">
      <alignment horizontal="right" vertical="center"/>
    </xf>
    <xf numFmtId="177" fontId="5" fillId="0" borderId="40" xfId="2" applyNumberFormat="1" applyFont="1" applyFill="1" applyBorder="1" applyAlignment="1">
      <alignment horizontal="right" vertical="center"/>
    </xf>
    <xf numFmtId="177" fontId="0" fillId="0" borderId="116" xfId="3" applyNumberFormat="1" applyFont="1" applyFill="1" applyBorder="1" applyAlignment="1">
      <alignment horizontal="right" vertical="center"/>
    </xf>
    <xf numFmtId="177" fontId="5" fillId="0" borderId="120" xfId="3" applyNumberFormat="1" applyFont="1" applyFill="1" applyBorder="1" applyAlignment="1">
      <alignment horizontal="right" vertical="center"/>
    </xf>
    <xf numFmtId="177" fontId="5" fillId="0" borderId="211" xfId="3" applyNumberFormat="1" applyFont="1" applyFill="1" applyBorder="1" applyAlignment="1">
      <alignment horizontal="right" vertical="center"/>
    </xf>
    <xf numFmtId="176" fontId="0" fillId="0" borderId="138" xfId="2" applyNumberFormat="1" applyFont="1" applyFill="1" applyBorder="1" applyAlignment="1">
      <alignment horizontal="right" vertical="center"/>
    </xf>
    <xf numFmtId="176" fontId="0" fillId="0" borderId="131" xfId="2" applyNumberFormat="1" applyFont="1" applyFill="1" applyBorder="1" applyAlignment="1">
      <alignment horizontal="right" vertical="center"/>
    </xf>
    <xf numFmtId="177" fontId="5" fillId="0" borderId="156" xfId="3" applyNumberFormat="1" applyFont="1" applyFill="1" applyBorder="1" applyAlignment="1">
      <alignment horizontal="right" vertical="center"/>
    </xf>
    <xf numFmtId="177" fontId="5" fillId="0" borderId="158" xfId="3" applyNumberFormat="1" applyFont="1" applyFill="1" applyBorder="1" applyAlignment="1">
      <alignment horizontal="right" vertical="center"/>
    </xf>
    <xf numFmtId="177" fontId="5" fillId="0" borderId="157" xfId="3" applyNumberFormat="1" applyFont="1" applyFill="1" applyBorder="1" applyAlignment="1">
      <alignment vertical="center"/>
    </xf>
    <xf numFmtId="0" fontId="0" fillId="0" borderId="159" xfId="0" applyFont="1" applyBorder="1" applyAlignment="1">
      <alignment vertical="center"/>
    </xf>
    <xf numFmtId="0" fontId="0" fillId="0" borderId="59" xfId="0" applyFont="1" applyBorder="1" applyAlignment="1">
      <alignment vertical="center"/>
    </xf>
    <xf numFmtId="3" fontId="0" fillId="0" borderId="33" xfId="0" applyNumberFormat="1" applyFont="1" applyFill="1" applyBorder="1" applyAlignment="1">
      <alignment vertical="center"/>
    </xf>
    <xf numFmtId="38" fontId="0" fillId="0" borderId="46" xfId="3" applyNumberFormat="1" applyFont="1" applyFill="1" applyBorder="1" applyAlignment="1">
      <alignment horizontal="right" vertical="center"/>
    </xf>
    <xf numFmtId="177" fontId="7" fillId="0" borderId="118" xfId="3" applyNumberFormat="1" applyFont="1" applyFill="1" applyBorder="1" applyAlignment="1">
      <alignment horizontal="right" vertical="center"/>
    </xf>
    <xf numFmtId="38" fontId="0" fillId="0" borderId="116" xfId="3" applyNumberFormat="1" applyFont="1" applyFill="1" applyBorder="1" applyAlignment="1">
      <alignment horizontal="right" vertical="center"/>
    </xf>
    <xf numFmtId="180" fontId="18" fillId="0" borderId="0" xfId="0" applyNumberFormat="1" applyFont="1" applyFill="1" applyBorder="1" applyAlignment="1">
      <alignment horizontal="right" vertical="center"/>
    </xf>
    <xf numFmtId="177" fontId="5" fillId="0" borderId="155" xfId="3" applyNumberFormat="1" applyFont="1" applyFill="1" applyBorder="1" applyAlignment="1">
      <alignment vertical="center"/>
    </xf>
    <xf numFmtId="3" fontId="0" fillId="0" borderId="79" xfId="3" applyNumberFormat="1" applyFont="1" applyFill="1" applyBorder="1" applyAlignment="1">
      <alignment horizontal="right" vertical="center"/>
    </xf>
    <xf numFmtId="177" fontId="0" fillId="0" borderId="75" xfId="3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84" fontId="0" fillId="0" borderId="33" xfId="0" applyNumberFormat="1" applyFont="1" applyFill="1" applyBorder="1" applyAlignment="1">
      <alignment horizontal="center" vertical="center"/>
    </xf>
    <xf numFmtId="184" fontId="0" fillId="0" borderId="81" xfId="0" applyNumberFormat="1" applyFont="1" applyFill="1" applyBorder="1" applyAlignment="1">
      <alignment horizontal="center" vertical="center"/>
    </xf>
    <xf numFmtId="177" fontId="5" fillId="0" borderId="80" xfId="3" applyNumberFormat="1" applyFont="1" applyFill="1" applyBorder="1" applyAlignment="1">
      <alignment horizontal="center" vertical="center"/>
    </xf>
    <xf numFmtId="177" fontId="7" fillId="0" borderId="78" xfId="2" applyNumberFormat="1" applyFont="1" applyFill="1" applyBorder="1" applyAlignment="1">
      <alignment horizontal="right" vertical="center"/>
    </xf>
    <xf numFmtId="177" fontId="7" fillId="0" borderId="152" xfId="2" applyNumberFormat="1" applyFont="1" applyFill="1" applyBorder="1" applyAlignment="1">
      <alignment horizontal="right" vertical="center"/>
    </xf>
    <xf numFmtId="186" fontId="7" fillId="0" borderId="22" xfId="2" applyNumberFormat="1" applyFont="1" applyFill="1" applyBorder="1" applyAlignment="1">
      <alignment horizontal="right" vertical="center"/>
    </xf>
    <xf numFmtId="186" fontId="7" fillId="0" borderId="23" xfId="2" applyNumberFormat="1" applyFont="1" applyFill="1" applyBorder="1" applyAlignment="1">
      <alignment horizontal="right" vertical="center"/>
    </xf>
    <xf numFmtId="38" fontId="1" fillId="0" borderId="7" xfId="2" applyNumberFormat="1" applyFont="1" applyFill="1" applyBorder="1" applyAlignment="1">
      <alignment vertical="center"/>
    </xf>
    <xf numFmtId="38" fontId="1" fillId="0" borderId="52" xfId="2" applyNumberFormat="1" applyFont="1" applyFill="1" applyBorder="1" applyAlignment="1">
      <alignment vertical="center"/>
    </xf>
    <xf numFmtId="38" fontId="1" fillId="0" borderId="89" xfId="2" applyNumberFormat="1" applyFont="1" applyFill="1" applyBorder="1" applyAlignment="1">
      <alignment vertical="center"/>
    </xf>
    <xf numFmtId="38" fontId="1" fillId="0" borderId="69" xfId="2" applyNumberFormat="1" applyFont="1" applyFill="1" applyBorder="1" applyAlignment="1">
      <alignment vertical="center"/>
    </xf>
    <xf numFmtId="177" fontId="0" fillId="0" borderId="7" xfId="3" applyNumberFormat="1" applyFont="1" applyFill="1" applyBorder="1" applyAlignment="1">
      <alignment horizontal="right" vertical="center"/>
    </xf>
    <xf numFmtId="177" fontId="1" fillId="0" borderId="214" xfId="3" applyNumberFormat="1" applyFont="1" applyFill="1" applyBorder="1" applyAlignment="1">
      <alignment horizontal="right" vertical="center"/>
    </xf>
    <xf numFmtId="38" fontId="1" fillId="0" borderId="214" xfId="2" applyNumberFormat="1" applyFont="1" applyFill="1" applyBorder="1" applyAlignment="1">
      <alignment horizontal="right" vertical="center"/>
    </xf>
    <xf numFmtId="38" fontId="0" fillId="0" borderId="56" xfId="2" applyNumberFormat="1" applyFont="1" applyFill="1" applyBorder="1" applyAlignment="1">
      <alignment vertical="center"/>
    </xf>
    <xf numFmtId="38" fontId="1" fillId="0" borderId="115" xfId="2" applyNumberFormat="1" applyFont="1" applyFill="1" applyBorder="1" applyAlignment="1">
      <alignment vertical="center"/>
    </xf>
    <xf numFmtId="38" fontId="1" fillId="0" borderId="81" xfId="2" applyNumberFormat="1" applyFont="1" applyFill="1" applyBorder="1" applyAlignment="1">
      <alignment vertical="center"/>
    </xf>
  </cellXfs>
  <cellStyles count="4">
    <cellStyle name="パーセント" xfId="3" builtinId="5"/>
    <cellStyle name="桁区切り" xfId="2" builtinId="6"/>
    <cellStyle name="桁区切り [0.00]" xfId="1" builtin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</sheetPr>
  <dimension ref="A1:JI115"/>
  <sheetViews>
    <sheetView tabSelected="1" view="pageBreakPreview" zoomScale="70" zoomScaleNormal="25" zoomScaleSheetLayoutView="70" workbookViewId="0">
      <pane xSplit="5" topLeftCell="BS1" activePane="topRight" state="frozen"/>
      <selection pane="topRight" activeCell="CO14" sqref="CO14"/>
    </sheetView>
  </sheetViews>
  <sheetFormatPr defaultColWidth="4.6328125" defaultRowHeight="15" customHeight="1" outlineLevelCol="1" x14ac:dyDescent="0.2"/>
  <cols>
    <col min="1" max="1" width="1.6328125" style="10" customWidth="1"/>
    <col min="2" max="5" width="10" style="10" customWidth="1"/>
    <col min="6" max="65" width="5.453125" style="10" hidden="1" customWidth="1" outlineLevel="1"/>
    <col min="66" max="75" width="5.453125" style="10" customWidth="1" outlineLevel="1"/>
    <col min="76" max="87" width="5.08984375" style="10" customWidth="1"/>
    <col min="88" max="135" width="5" style="10" customWidth="1"/>
    <col min="136" max="243" width="4.6328125" style="10"/>
    <col min="244" max="244" width="4.90625" style="10" customWidth="1"/>
    <col min="245" max="16384" width="4.6328125" style="10"/>
  </cols>
  <sheetData>
    <row r="1" spans="1:241" ht="15" customHeight="1" x14ac:dyDescent="0.2">
      <c r="Z1" s="15"/>
    </row>
    <row r="2" spans="1:241" ht="22.5" customHeight="1" x14ac:dyDescent="0.2">
      <c r="B2" s="779" t="s">
        <v>102</v>
      </c>
      <c r="C2" s="779"/>
      <c r="D2" s="779"/>
      <c r="E2" s="779"/>
      <c r="F2" s="779"/>
      <c r="G2" s="779"/>
      <c r="H2" s="779"/>
      <c r="I2" s="779"/>
      <c r="J2" s="779"/>
      <c r="K2" s="779"/>
      <c r="L2" s="779"/>
      <c r="M2" s="779"/>
      <c r="N2" s="779"/>
      <c r="O2" s="779"/>
      <c r="P2" s="779"/>
      <c r="Q2" s="779"/>
      <c r="R2" s="779"/>
      <c r="S2" s="779"/>
      <c r="T2" s="779"/>
      <c r="U2" s="779"/>
      <c r="V2" s="779"/>
      <c r="W2" s="779"/>
      <c r="X2" s="779"/>
      <c r="Y2" s="779"/>
      <c r="Z2" s="779"/>
      <c r="AA2" s="779"/>
      <c r="AB2" s="779"/>
      <c r="AC2" s="779"/>
      <c r="AD2" s="779"/>
      <c r="AE2" s="779"/>
      <c r="AF2" s="779"/>
      <c r="AG2" s="779"/>
      <c r="AH2" s="779"/>
      <c r="AI2" s="779"/>
      <c r="AJ2" s="779"/>
      <c r="AK2" s="779"/>
      <c r="AL2" s="779"/>
      <c r="AM2" s="779"/>
      <c r="AN2" s="779"/>
      <c r="AO2" s="779"/>
      <c r="AP2" s="779"/>
      <c r="AQ2" s="779"/>
      <c r="AR2" s="779"/>
      <c r="AS2" s="779"/>
      <c r="AT2" s="779"/>
      <c r="AU2" s="779"/>
      <c r="AV2" s="779"/>
      <c r="AW2" s="779"/>
      <c r="AX2" s="779"/>
      <c r="AY2" s="779"/>
      <c r="AZ2" s="779"/>
      <c r="BA2" s="779"/>
      <c r="BB2" s="779"/>
      <c r="BC2" s="779"/>
      <c r="BD2" s="779"/>
      <c r="BE2" s="779"/>
      <c r="BF2" s="779"/>
      <c r="BG2" s="779"/>
      <c r="BH2" s="779"/>
      <c r="BI2" s="779"/>
      <c r="BJ2" s="779"/>
      <c r="BK2" s="779"/>
      <c r="BL2" s="779"/>
      <c r="BM2" s="779"/>
      <c r="BN2" s="779"/>
      <c r="BO2" s="779"/>
      <c r="BP2" s="779"/>
      <c r="BQ2" s="779"/>
      <c r="BR2" s="779"/>
      <c r="BS2" s="779"/>
      <c r="BT2" s="779"/>
      <c r="BU2" s="779"/>
      <c r="BV2" s="779"/>
      <c r="BW2" s="779"/>
      <c r="BX2" s="779"/>
      <c r="BY2" s="779"/>
      <c r="BZ2" s="779"/>
      <c r="CA2" s="779"/>
      <c r="CB2" s="779"/>
      <c r="CC2" s="779"/>
      <c r="CD2" s="779"/>
      <c r="CE2" s="779"/>
      <c r="CF2" s="779"/>
      <c r="CG2" s="779"/>
      <c r="CH2" s="779"/>
      <c r="CI2" s="779"/>
      <c r="CJ2" s="779"/>
      <c r="CK2" s="779"/>
      <c r="CL2" s="779"/>
      <c r="CM2" s="779"/>
      <c r="CN2" s="779"/>
      <c r="CO2" s="779"/>
      <c r="CP2" s="779"/>
      <c r="CQ2" s="779"/>
      <c r="CR2" s="779"/>
      <c r="CS2" s="779"/>
      <c r="CT2" s="779"/>
      <c r="CU2" s="779"/>
      <c r="CV2" s="779"/>
      <c r="CW2" s="779"/>
      <c r="CX2" s="779"/>
      <c r="CY2" s="779"/>
      <c r="CZ2" s="779"/>
      <c r="DA2" s="779"/>
      <c r="DB2" s="779"/>
      <c r="DC2" s="779"/>
      <c r="DD2" s="779"/>
      <c r="DE2" s="779"/>
      <c r="DF2" s="779"/>
      <c r="DG2" s="779"/>
      <c r="DH2" s="779"/>
      <c r="DI2" s="779"/>
      <c r="DJ2" s="779"/>
      <c r="DK2" s="779"/>
      <c r="DL2" s="779"/>
      <c r="DM2" s="779"/>
      <c r="DN2" s="779"/>
      <c r="DO2" s="779"/>
    </row>
    <row r="3" spans="1:241" ht="22.5" customHeight="1" x14ac:dyDescent="0.2">
      <c r="A3" s="3"/>
      <c r="B3" s="779"/>
      <c r="C3" s="779"/>
      <c r="D3" s="779"/>
      <c r="E3" s="779"/>
      <c r="F3" s="779"/>
      <c r="G3" s="779"/>
      <c r="H3" s="779"/>
      <c r="I3" s="779"/>
      <c r="J3" s="779"/>
      <c r="K3" s="779"/>
      <c r="L3" s="779"/>
      <c r="M3" s="779"/>
      <c r="N3" s="779"/>
      <c r="O3" s="779"/>
      <c r="P3" s="779"/>
      <c r="Q3" s="779"/>
      <c r="R3" s="779"/>
      <c r="S3" s="779"/>
      <c r="T3" s="779"/>
      <c r="U3" s="779"/>
      <c r="V3" s="779"/>
      <c r="W3" s="779"/>
      <c r="X3" s="779"/>
      <c r="Y3" s="779"/>
      <c r="Z3" s="779"/>
      <c r="AA3" s="779"/>
      <c r="AB3" s="779"/>
      <c r="AC3" s="779"/>
      <c r="AD3" s="779"/>
      <c r="AE3" s="779"/>
      <c r="AF3" s="779"/>
      <c r="AG3" s="779"/>
      <c r="AH3" s="779"/>
      <c r="AI3" s="779"/>
      <c r="AJ3" s="779"/>
      <c r="AK3" s="779"/>
      <c r="AL3" s="779"/>
      <c r="AM3" s="779"/>
      <c r="AN3" s="779"/>
      <c r="AO3" s="779"/>
      <c r="AP3" s="779"/>
      <c r="AQ3" s="779"/>
      <c r="AR3" s="779"/>
      <c r="AS3" s="779"/>
      <c r="AT3" s="779"/>
      <c r="AU3" s="779"/>
      <c r="AV3" s="779"/>
      <c r="AW3" s="779"/>
      <c r="AX3" s="779"/>
      <c r="AY3" s="779"/>
      <c r="AZ3" s="779"/>
      <c r="BA3" s="779"/>
      <c r="BB3" s="779"/>
      <c r="BC3" s="779"/>
      <c r="BD3" s="779"/>
      <c r="BE3" s="779"/>
      <c r="BF3" s="779"/>
      <c r="BG3" s="779"/>
      <c r="BH3" s="779"/>
      <c r="BI3" s="779"/>
      <c r="BJ3" s="779"/>
      <c r="BK3" s="779"/>
      <c r="BL3" s="779"/>
      <c r="BM3" s="779"/>
      <c r="BN3" s="779"/>
      <c r="BO3" s="779"/>
      <c r="BP3" s="779"/>
      <c r="BQ3" s="779"/>
      <c r="BR3" s="779"/>
      <c r="BS3" s="779"/>
      <c r="BT3" s="779"/>
      <c r="BU3" s="779"/>
      <c r="BV3" s="779"/>
      <c r="BW3" s="779"/>
      <c r="BX3" s="779"/>
      <c r="BY3" s="779"/>
      <c r="BZ3" s="779"/>
      <c r="CA3" s="779"/>
      <c r="CB3" s="779"/>
      <c r="CC3" s="779"/>
      <c r="CD3" s="779"/>
      <c r="CE3" s="779"/>
      <c r="CF3" s="779"/>
      <c r="CG3" s="779"/>
      <c r="CH3" s="779"/>
      <c r="CI3" s="779"/>
      <c r="CJ3" s="779"/>
      <c r="CK3" s="779"/>
      <c r="CL3" s="779"/>
      <c r="CM3" s="779"/>
      <c r="CN3" s="779"/>
      <c r="CO3" s="779"/>
      <c r="CP3" s="779"/>
      <c r="CQ3" s="779"/>
      <c r="CR3" s="779"/>
      <c r="CS3" s="779"/>
      <c r="CT3" s="779"/>
      <c r="CU3" s="779"/>
      <c r="CV3" s="779"/>
      <c r="CW3" s="779"/>
      <c r="CX3" s="779"/>
      <c r="CY3" s="779"/>
      <c r="CZ3" s="779"/>
      <c r="DA3" s="779"/>
      <c r="DB3" s="779"/>
      <c r="DC3" s="779"/>
      <c r="DD3" s="779"/>
      <c r="DE3" s="779"/>
      <c r="DF3" s="779"/>
      <c r="DG3" s="779"/>
      <c r="DH3" s="779"/>
      <c r="DI3" s="779"/>
      <c r="DJ3" s="779"/>
      <c r="DK3" s="779"/>
      <c r="DL3" s="779"/>
      <c r="DM3" s="779"/>
      <c r="DN3" s="779"/>
      <c r="DO3" s="779"/>
    </row>
    <row r="4" spans="1:241" ht="15" customHeight="1" x14ac:dyDescent="0.2">
      <c r="AJ4" s="31"/>
      <c r="AK4" s="31"/>
      <c r="AL4" s="31"/>
      <c r="AM4" s="31"/>
      <c r="AN4" s="31"/>
      <c r="AO4" s="31"/>
      <c r="AP4" s="31"/>
      <c r="AQ4" s="31"/>
      <c r="AR4" s="31"/>
      <c r="AS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H4" s="31"/>
      <c r="CI4" s="31"/>
      <c r="CJ4" s="31"/>
      <c r="CK4" s="31"/>
      <c r="CW4" s="775">
        <v>45231</v>
      </c>
      <c r="CX4" s="775"/>
      <c r="CY4" s="775"/>
      <c r="CZ4" s="775"/>
    </row>
    <row r="5" spans="1:241" ht="15" customHeight="1" x14ac:dyDescent="0.2">
      <c r="B5" s="4" t="s">
        <v>71</v>
      </c>
      <c r="AO5" s="16"/>
      <c r="AW5" s="31"/>
      <c r="AX5" s="31"/>
      <c r="AY5" s="31"/>
      <c r="AZ5" s="31"/>
      <c r="BA5" s="31"/>
      <c r="BB5" s="31"/>
    </row>
    <row r="6" spans="1:241" ht="15" customHeight="1" thickBot="1" x14ac:dyDescent="0.25">
      <c r="B6" s="4"/>
      <c r="AX6" s="16"/>
      <c r="AY6" s="16"/>
      <c r="DK6" s="16" t="s">
        <v>1</v>
      </c>
    </row>
    <row r="7" spans="1:241" ht="15" customHeight="1" thickBot="1" x14ac:dyDescent="0.25">
      <c r="B7" s="694"/>
      <c r="C7" s="695"/>
      <c r="D7" s="695"/>
      <c r="E7" s="696"/>
      <c r="F7" s="447" t="s">
        <v>118</v>
      </c>
      <c r="G7" s="448"/>
      <c r="H7" s="448" t="s">
        <v>119</v>
      </c>
      <c r="I7" s="448"/>
      <c r="J7" s="448" t="s">
        <v>120</v>
      </c>
      <c r="K7" s="448"/>
      <c r="L7" s="448" t="s">
        <v>121</v>
      </c>
      <c r="M7" s="166"/>
      <c r="N7" s="449" t="s">
        <v>122</v>
      </c>
      <c r="O7" s="450"/>
      <c r="P7" s="165" t="s">
        <v>43</v>
      </c>
      <c r="Q7" s="448"/>
      <c r="R7" s="448" t="s">
        <v>44</v>
      </c>
      <c r="S7" s="448"/>
      <c r="T7" s="448" t="s">
        <v>45</v>
      </c>
      <c r="U7" s="448"/>
      <c r="V7" s="448" t="s">
        <v>46</v>
      </c>
      <c r="W7" s="166"/>
      <c r="X7" s="449" t="s">
        <v>80</v>
      </c>
      <c r="Y7" s="450"/>
      <c r="Z7" s="464" t="s">
        <v>47</v>
      </c>
      <c r="AA7" s="165"/>
      <c r="AB7" s="166" t="s">
        <v>48</v>
      </c>
      <c r="AC7" s="165"/>
      <c r="AD7" s="166" t="s">
        <v>49</v>
      </c>
      <c r="AE7" s="165"/>
      <c r="AF7" s="166" t="s">
        <v>50</v>
      </c>
      <c r="AG7" s="729"/>
      <c r="AH7" s="449" t="s">
        <v>73</v>
      </c>
      <c r="AI7" s="166"/>
      <c r="AJ7" s="447" t="s">
        <v>53</v>
      </c>
      <c r="AK7" s="671"/>
      <c r="AL7" s="165" t="s">
        <v>56</v>
      </c>
      <c r="AM7" s="166"/>
      <c r="AN7" s="467" t="s">
        <v>57</v>
      </c>
      <c r="AO7" s="671"/>
      <c r="AP7" s="165" t="s">
        <v>58</v>
      </c>
      <c r="AQ7" s="166"/>
      <c r="AR7" s="449" t="s">
        <v>74</v>
      </c>
      <c r="AS7" s="738"/>
      <c r="AT7" s="447" t="s">
        <v>59</v>
      </c>
      <c r="AU7" s="448"/>
      <c r="AV7" s="448" t="s">
        <v>64</v>
      </c>
      <c r="AW7" s="448"/>
      <c r="AX7" s="448" t="s">
        <v>65</v>
      </c>
      <c r="AY7" s="448"/>
      <c r="AZ7" s="448" t="s">
        <v>66</v>
      </c>
      <c r="BA7" s="595"/>
      <c r="BB7" s="115" t="s">
        <v>72</v>
      </c>
      <c r="BC7" s="116"/>
      <c r="BD7" s="447" t="s">
        <v>67</v>
      </c>
      <c r="BE7" s="448"/>
      <c r="BF7" s="448" t="s">
        <v>75</v>
      </c>
      <c r="BG7" s="448"/>
      <c r="BH7" s="448" t="s">
        <v>79</v>
      </c>
      <c r="BI7" s="448"/>
      <c r="BJ7" s="448" t="s">
        <v>82</v>
      </c>
      <c r="BK7" s="595"/>
      <c r="BL7" s="115" t="s">
        <v>83</v>
      </c>
      <c r="BM7" s="116"/>
      <c r="BN7" s="625" t="s">
        <v>85</v>
      </c>
      <c r="BO7" s="626"/>
      <c r="BP7" s="467" t="s">
        <v>87</v>
      </c>
      <c r="BQ7" s="166"/>
      <c r="BR7" s="467" t="s">
        <v>88</v>
      </c>
      <c r="BS7" s="166"/>
      <c r="BT7" s="467" t="s">
        <v>89</v>
      </c>
      <c r="BU7" s="595"/>
      <c r="BV7" s="115" t="s">
        <v>86</v>
      </c>
      <c r="BW7" s="116"/>
      <c r="BX7" s="625" t="s">
        <v>93</v>
      </c>
      <c r="BY7" s="626"/>
      <c r="BZ7" s="467" t="s">
        <v>94</v>
      </c>
      <c r="CA7" s="166"/>
      <c r="CB7" s="467" t="s">
        <v>96</v>
      </c>
      <c r="CC7" s="166"/>
      <c r="CD7" s="467" t="s">
        <v>97</v>
      </c>
      <c r="CE7" s="595"/>
      <c r="CF7" s="115" t="s">
        <v>95</v>
      </c>
      <c r="CG7" s="116"/>
      <c r="CH7" s="625" t="s">
        <v>98</v>
      </c>
      <c r="CI7" s="626"/>
      <c r="CJ7" s="467" t="s">
        <v>100</v>
      </c>
      <c r="CK7" s="166"/>
      <c r="CL7" s="467" t="s">
        <v>101</v>
      </c>
      <c r="CM7" s="166"/>
      <c r="CN7" s="467" t="s">
        <v>103</v>
      </c>
      <c r="CO7" s="595"/>
      <c r="CP7" s="115" t="s">
        <v>99</v>
      </c>
      <c r="CQ7" s="116"/>
      <c r="CR7" s="625" t="s">
        <v>108</v>
      </c>
      <c r="CS7" s="626"/>
      <c r="CT7" s="467" t="s">
        <v>104</v>
      </c>
      <c r="CU7" s="166"/>
      <c r="CV7" s="467" t="s">
        <v>105</v>
      </c>
      <c r="CW7" s="166"/>
      <c r="CX7" s="467" t="s">
        <v>106</v>
      </c>
      <c r="CY7" s="166"/>
      <c r="CZ7" s="115" t="s">
        <v>107</v>
      </c>
      <c r="DA7" s="116"/>
      <c r="DB7" s="467" t="s">
        <v>115</v>
      </c>
      <c r="DC7" s="166"/>
      <c r="DD7" s="467" t="s">
        <v>117</v>
      </c>
      <c r="DE7" s="671"/>
      <c r="DF7" s="165" t="s">
        <v>129</v>
      </c>
      <c r="DG7" s="166"/>
      <c r="DH7" s="467" t="s">
        <v>130</v>
      </c>
      <c r="DI7" s="595"/>
      <c r="DJ7" s="115" t="s">
        <v>116</v>
      </c>
      <c r="DK7" s="116"/>
    </row>
    <row r="8" spans="1:241" ht="15" customHeight="1" thickTop="1" x14ac:dyDescent="0.2">
      <c r="B8" s="715" t="s">
        <v>131</v>
      </c>
      <c r="C8" s="716"/>
      <c r="D8" s="716"/>
      <c r="E8" s="717"/>
      <c r="F8" s="451">
        <f>P8/(1+P9)</f>
        <v>7321.4598471880054</v>
      </c>
      <c r="G8" s="452"/>
      <c r="H8" s="451">
        <f>R8/(1+R9)</f>
        <v>7213.4933726249237</v>
      </c>
      <c r="I8" s="452"/>
      <c r="J8" s="453">
        <v>7695.5</v>
      </c>
      <c r="K8" s="453"/>
      <c r="L8" s="454">
        <v>7712.5</v>
      </c>
      <c r="M8" s="455"/>
      <c r="N8" s="456">
        <f>F8+H8+J8+L8</f>
        <v>29942.953219812931</v>
      </c>
      <c r="O8" s="457"/>
      <c r="P8" s="452">
        <v>7760.1</v>
      </c>
      <c r="Q8" s="452"/>
      <c r="R8" s="451">
        <v>7805.7</v>
      </c>
      <c r="S8" s="452"/>
      <c r="T8" s="451">
        <v>8106.7</v>
      </c>
      <c r="U8" s="452"/>
      <c r="V8" s="451">
        <v>8179.4</v>
      </c>
      <c r="W8" s="601"/>
      <c r="X8" s="456">
        <f>P8+R8+T8+V8</f>
        <v>31851.9</v>
      </c>
      <c r="Y8" s="457"/>
      <c r="Z8" s="678">
        <v>8090.7</v>
      </c>
      <c r="AA8" s="678"/>
      <c r="AB8" s="677">
        <v>8244.7999999999993</v>
      </c>
      <c r="AC8" s="678"/>
      <c r="AD8" s="677">
        <v>8479.9</v>
      </c>
      <c r="AE8" s="678"/>
      <c r="AF8" s="677">
        <v>8964.6</v>
      </c>
      <c r="AG8" s="730"/>
      <c r="AH8" s="456">
        <f>Z8+AB8+AD8+AF8</f>
        <v>33780</v>
      </c>
      <c r="AI8" s="662"/>
      <c r="AJ8" s="736">
        <v>8873.0509999999995</v>
      </c>
      <c r="AK8" s="737"/>
      <c r="AL8" s="739">
        <v>8948.57</v>
      </c>
      <c r="AM8" s="740"/>
      <c r="AN8" s="679">
        <v>9174.1849999999995</v>
      </c>
      <c r="AO8" s="680"/>
      <c r="AP8" s="670">
        <v>9380.4699999999993</v>
      </c>
      <c r="AQ8" s="662"/>
      <c r="AR8" s="456">
        <f>AJ8+AL8+AN8+AP8</f>
        <v>36376.275999999998</v>
      </c>
      <c r="AS8" s="741"/>
      <c r="AT8" s="736">
        <v>9283.7999999999993</v>
      </c>
      <c r="AU8" s="668"/>
      <c r="AV8" s="668">
        <v>9419.7999999999993</v>
      </c>
      <c r="AW8" s="668"/>
      <c r="AX8" s="668">
        <v>9574.1640000000007</v>
      </c>
      <c r="AY8" s="668"/>
      <c r="AZ8" s="668">
        <v>9900.4</v>
      </c>
      <c r="BA8" s="734"/>
      <c r="BB8" s="469">
        <f>AT8+AV8+AX8+AZ8</f>
        <v>38178.163999999997</v>
      </c>
      <c r="BC8" s="470"/>
      <c r="BD8" s="597">
        <v>9883.2000000000007</v>
      </c>
      <c r="BE8" s="452"/>
      <c r="BF8" s="597">
        <v>9930.6</v>
      </c>
      <c r="BG8" s="452"/>
      <c r="BH8" s="597">
        <v>10100</v>
      </c>
      <c r="BI8" s="452"/>
      <c r="BJ8" s="597">
        <v>10399</v>
      </c>
      <c r="BK8" s="452"/>
      <c r="BL8" s="597">
        <f>BD8+BF8+BH8+BJ8</f>
        <v>40312.800000000003</v>
      </c>
      <c r="BM8" s="452"/>
      <c r="BN8" s="598">
        <v>16568.438644388101</v>
      </c>
      <c r="BO8" s="452"/>
      <c r="BP8" s="451">
        <v>16463.2868838512</v>
      </c>
      <c r="BQ8" s="587"/>
      <c r="BR8" s="452">
        <v>16779.569688388699</v>
      </c>
      <c r="BS8" s="452"/>
      <c r="BT8" s="451">
        <v>17482.874018001101</v>
      </c>
      <c r="BU8" s="601"/>
      <c r="BV8" s="597">
        <v>67294.169234629095</v>
      </c>
      <c r="BW8" s="452"/>
      <c r="BX8" s="598">
        <v>17130.560113945368</v>
      </c>
      <c r="BY8" s="587"/>
      <c r="BZ8" s="451">
        <v>16958.595719633337</v>
      </c>
      <c r="CA8" s="587"/>
      <c r="CB8" s="451">
        <v>17300.586881279232</v>
      </c>
      <c r="CC8" s="587"/>
      <c r="CD8" s="451">
        <v>18112.936991874369</v>
      </c>
      <c r="CE8" s="601"/>
      <c r="CF8" s="469">
        <v>69502.679706732306</v>
      </c>
      <c r="CG8" s="470"/>
      <c r="CH8" s="598">
        <v>17275.509424657099</v>
      </c>
      <c r="CI8" s="587"/>
      <c r="CJ8" s="451">
        <v>10462.513810611499</v>
      </c>
      <c r="CK8" s="587"/>
      <c r="CL8" s="451">
        <v>13345.545698558401</v>
      </c>
      <c r="CM8" s="587"/>
      <c r="CN8" s="451">
        <v>16139.1460831533</v>
      </c>
      <c r="CO8" s="601"/>
      <c r="CP8" s="469">
        <v>57222.715016980299</v>
      </c>
      <c r="CQ8" s="470"/>
      <c r="CR8" s="598">
        <v>15896.311923594953</v>
      </c>
      <c r="CS8" s="452"/>
      <c r="CT8" s="468">
        <v>14708.001833128663</v>
      </c>
      <c r="CU8" s="780"/>
      <c r="CV8" s="468">
        <v>16821.02317159166</v>
      </c>
      <c r="CW8" s="167"/>
      <c r="CX8" s="468">
        <v>18859.032740685223</v>
      </c>
      <c r="CY8" s="781"/>
      <c r="CZ8" s="469">
        <v>66284.369669000502</v>
      </c>
      <c r="DA8" s="470"/>
      <c r="DB8" s="468">
        <v>18669.137162797619</v>
      </c>
      <c r="DC8" s="167"/>
      <c r="DD8" s="468">
        <v>16698.28918436906</v>
      </c>
      <c r="DE8" s="780"/>
      <c r="DF8" s="167">
        <v>19040.090623526172</v>
      </c>
      <c r="DG8" s="167"/>
      <c r="DH8" s="468">
        <v>19041.772952146257</v>
      </c>
      <c r="DI8" s="781"/>
      <c r="DJ8" s="469">
        <v>73449.289922839103</v>
      </c>
      <c r="DK8" s="470"/>
    </row>
    <row r="9" spans="1:241" ht="15" customHeight="1" thickBot="1" x14ac:dyDescent="0.25">
      <c r="B9" s="718" t="s">
        <v>0</v>
      </c>
      <c r="C9" s="719"/>
      <c r="D9" s="719"/>
      <c r="E9" s="720"/>
      <c r="F9" s="458" t="s">
        <v>124</v>
      </c>
      <c r="G9" s="459"/>
      <c r="H9" s="459" t="s">
        <v>124</v>
      </c>
      <c r="I9" s="459"/>
      <c r="J9" s="460" t="s">
        <v>124</v>
      </c>
      <c r="K9" s="460"/>
      <c r="L9" s="460" t="s">
        <v>124</v>
      </c>
      <c r="M9" s="461"/>
      <c r="N9" s="462" t="s">
        <v>124</v>
      </c>
      <c r="O9" s="463"/>
      <c r="P9" s="727">
        <v>5.9911569819025304E-2</v>
      </c>
      <c r="Q9" s="459"/>
      <c r="R9" s="459">
        <v>8.2097064041465606E-2</v>
      </c>
      <c r="S9" s="459"/>
      <c r="T9" s="460">
        <v>5.3440615192101394E-2</v>
      </c>
      <c r="U9" s="460"/>
      <c r="V9" s="460">
        <v>6.0533349993783903E-2</v>
      </c>
      <c r="W9" s="461"/>
      <c r="X9" s="462">
        <f>X8/N8-1</f>
        <v>6.3752789051012559E-2</v>
      </c>
      <c r="Y9" s="463"/>
      <c r="Z9" s="669">
        <f>Z8/P8-1</f>
        <v>4.260254378165218E-2</v>
      </c>
      <c r="AA9" s="613"/>
      <c r="AB9" s="669">
        <f t="shared" ref="AB9" si="0">AB8/R8-1</f>
        <v>5.6253763275554869E-2</v>
      </c>
      <c r="AC9" s="589"/>
      <c r="AD9" s="588">
        <f t="shared" ref="AD9" si="1">AD8/T8-1</f>
        <v>4.6035994917783984E-2</v>
      </c>
      <c r="AE9" s="613"/>
      <c r="AF9" s="669">
        <f>AF8/V8-1</f>
        <v>9.5997261412817725E-2</v>
      </c>
      <c r="AG9" s="733"/>
      <c r="AH9" s="462">
        <f>AH8/X8-1</f>
        <v>6.0533280589226912E-2</v>
      </c>
      <c r="AI9" s="589"/>
      <c r="AJ9" s="732">
        <f t="shared" ref="AJ9" si="2">AJ8/Z8-1</f>
        <v>9.6697566341602093E-2</v>
      </c>
      <c r="AK9" s="613"/>
      <c r="AL9" s="669">
        <f t="shared" ref="AL9" si="3">AL8/AB8-1</f>
        <v>8.5359256743644529E-2</v>
      </c>
      <c r="AM9" s="589"/>
      <c r="AN9" s="588">
        <f t="shared" ref="AN9" si="4">AN8/AD8-1</f>
        <v>8.1874196629677209E-2</v>
      </c>
      <c r="AO9" s="613"/>
      <c r="AP9" s="669">
        <f>AP8/AF8-1</f>
        <v>4.6390246079021757E-2</v>
      </c>
      <c r="AQ9" s="733"/>
      <c r="AR9" s="462">
        <f>AR8/AH8-1</f>
        <v>7.6858377738306727E-2</v>
      </c>
      <c r="AS9" s="733"/>
      <c r="AT9" s="732">
        <v>4.5934932640418799E-2</v>
      </c>
      <c r="AU9" s="616"/>
      <c r="AV9" s="589">
        <v>5.2659999999999998E-2</v>
      </c>
      <c r="AW9" s="669"/>
      <c r="AX9" s="589">
        <v>4.3589999999999997E-2</v>
      </c>
      <c r="AY9" s="669"/>
      <c r="AZ9" s="589">
        <v>5.4913453163860898E-2</v>
      </c>
      <c r="BA9" s="615"/>
      <c r="BB9" s="472">
        <f>0.049664</f>
        <v>4.9664E-2</v>
      </c>
      <c r="BC9" s="473"/>
      <c r="BD9" s="732">
        <f>BD8/AT8-1</f>
        <v>6.4564079364053617E-2</v>
      </c>
      <c r="BE9" s="616"/>
      <c r="BF9" s="616">
        <f>BF8/AV8-1</f>
        <v>5.4226204378012399E-2</v>
      </c>
      <c r="BG9" s="616"/>
      <c r="BH9" s="616">
        <f>BH8/AX8-1</f>
        <v>5.4922393224097643E-2</v>
      </c>
      <c r="BI9" s="616"/>
      <c r="BJ9" s="616">
        <f>BJ8/AZ8-1</f>
        <v>5.0361601551452528E-2</v>
      </c>
      <c r="BK9" s="602"/>
      <c r="BL9" s="472">
        <f>AVERAGE(BD9:BK9)</f>
        <v>5.6018569629404047E-2</v>
      </c>
      <c r="BM9" s="473"/>
      <c r="BN9" s="599" t="s">
        <v>133</v>
      </c>
      <c r="BO9" s="600"/>
      <c r="BP9" s="588" t="s">
        <v>133</v>
      </c>
      <c r="BQ9" s="589"/>
      <c r="BR9" s="588" t="s">
        <v>133</v>
      </c>
      <c r="BS9" s="589"/>
      <c r="BT9" s="169" t="s">
        <v>133</v>
      </c>
      <c r="BU9" s="615"/>
      <c r="BV9" s="472" t="s">
        <v>133</v>
      </c>
      <c r="BW9" s="473"/>
      <c r="BX9" s="599">
        <f>BX8/BN8-1</f>
        <v>3.392724454139584E-2</v>
      </c>
      <c r="BY9" s="600"/>
      <c r="BZ9" s="588">
        <f>BZ8/BP8-1</f>
        <v>3.0085659034951417E-2</v>
      </c>
      <c r="CA9" s="589"/>
      <c r="CB9" s="588">
        <f>CB8/BR8-1</f>
        <v>3.1050688579402186E-2</v>
      </c>
      <c r="CC9" s="589"/>
      <c r="CD9" s="588">
        <f>CD8/BT8-1</f>
        <v>3.6038867135033348E-2</v>
      </c>
      <c r="CE9" s="602"/>
      <c r="CF9" s="472">
        <f>CF8/BV8-1</f>
        <v>3.28187493392329E-2</v>
      </c>
      <c r="CG9" s="473"/>
      <c r="CH9" s="599">
        <f>CH8/BX8-1</f>
        <v>8.4614460792635793E-3</v>
      </c>
      <c r="CI9" s="600"/>
      <c r="CJ9" s="588">
        <f>CJ8/BZ8-1</f>
        <v>-0.38305541428180767</v>
      </c>
      <c r="CK9" s="589"/>
      <c r="CL9" s="588">
        <f>CL8/CB8-1</f>
        <v>-0.2286073420434388</v>
      </c>
      <c r="CM9" s="589"/>
      <c r="CN9" s="588">
        <f>CN8/CD8-1</f>
        <v>-0.10897133411365201</v>
      </c>
      <c r="CO9" s="589"/>
      <c r="CP9" s="472">
        <f>CP8/CF8-1</f>
        <v>-0.17668332705397138</v>
      </c>
      <c r="CQ9" s="473"/>
      <c r="CR9" s="782">
        <f>CR8/CH8-1</f>
        <v>-7.9835417130659891E-2</v>
      </c>
      <c r="CS9" s="169"/>
      <c r="CT9" s="471">
        <f>CT8/CJ8-1</f>
        <v>0.40578087631399073</v>
      </c>
      <c r="CU9" s="471"/>
      <c r="CV9" s="471">
        <f>CV8/CL8-1</f>
        <v>0.26042228257542765</v>
      </c>
      <c r="CW9" s="471"/>
      <c r="CX9" s="471">
        <f>CX8/CN8-1</f>
        <v>0.16852729651979859</v>
      </c>
      <c r="CY9" s="471"/>
      <c r="CZ9" s="472">
        <f>CZ8/CP8-1</f>
        <v>0.15835764956855414</v>
      </c>
      <c r="DA9" s="473"/>
      <c r="DB9" s="471">
        <f>DB8/CR8-1</f>
        <v>0.17443198476037391</v>
      </c>
      <c r="DC9" s="169"/>
      <c r="DD9" s="471">
        <f>DD8/CT8-1</f>
        <v>0.13532003693101435</v>
      </c>
      <c r="DE9" s="471"/>
      <c r="DF9" s="168">
        <f>DF8/CV8-1</f>
        <v>0.13192226354471726</v>
      </c>
      <c r="DG9" s="169"/>
      <c r="DH9" s="471">
        <f>DH8/CX8-1</f>
        <v>9.6897976674488184E-3</v>
      </c>
      <c r="DI9" s="569"/>
      <c r="DJ9" s="472">
        <f>DJ8/CZ8-1</f>
        <v>0.10809366204457471</v>
      </c>
      <c r="DK9" s="473"/>
    </row>
    <row r="10" spans="1:241" ht="15" customHeight="1" x14ac:dyDescent="0.2">
      <c r="C10" s="16" t="s">
        <v>113</v>
      </c>
      <c r="D10" s="10" t="s">
        <v>123</v>
      </c>
      <c r="E10" s="18"/>
      <c r="F10" s="18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AJ10" s="8"/>
      <c r="AL10" s="24"/>
      <c r="BX10" s="594"/>
      <c r="BY10" s="594"/>
      <c r="BZ10" s="594"/>
      <c r="CA10" s="594"/>
      <c r="CB10" s="594"/>
      <c r="CC10" s="594"/>
      <c r="CD10" s="594"/>
      <c r="CE10" s="594"/>
      <c r="CF10" s="594"/>
      <c r="CG10" s="594"/>
      <c r="CH10" s="77"/>
      <c r="CI10" s="77"/>
      <c r="CJ10" s="77"/>
      <c r="CK10" s="77"/>
      <c r="CL10" s="77"/>
      <c r="CM10" s="77"/>
      <c r="CN10" s="77"/>
      <c r="CO10" s="77"/>
      <c r="CP10" s="77"/>
    </row>
    <row r="11" spans="1:241" ht="15" customHeight="1" x14ac:dyDescent="0.2">
      <c r="C11" s="16" t="s">
        <v>132</v>
      </c>
      <c r="D11" s="10" t="s">
        <v>134</v>
      </c>
      <c r="F11" s="10" t="s">
        <v>111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AG11" s="5"/>
      <c r="AJ11" s="8"/>
      <c r="AL11" s="24"/>
      <c r="AP11" s="35"/>
      <c r="AQ11" s="5"/>
      <c r="AR11" s="35"/>
      <c r="AS11" s="35"/>
      <c r="AT11" s="35"/>
      <c r="AU11" s="35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9"/>
      <c r="CG11" s="89"/>
      <c r="DK11" s="76"/>
      <c r="DM11" s="78"/>
    </row>
    <row r="12" spans="1:241" ht="15" customHeight="1" x14ac:dyDescent="0.2">
      <c r="B12" s="681" t="s">
        <v>3</v>
      </c>
      <c r="C12" s="681"/>
      <c r="D12" s="1" t="s">
        <v>8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AG12" s="5"/>
      <c r="AJ12" s="8"/>
      <c r="AL12" s="24"/>
      <c r="AP12" s="35"/>
      <c r="AQ12" s="5"/>
      <c r="AR12" s="35"/>
      <c r="AS12" s="35"/>
      <c r="AT12" s="35"/>
      <c r="AU12" s="35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9"/>
      <c r="CG12" s="89"/>
      <c r="DK12" s="76"/>
      <c r="DM12" s="78"/>
    </row>
    <row r="13" spans="1:241" ht="15" customHeight="1" x14ac:dyDescent="0.2">
      <c r="B13" s="18"/>
      <c r="C13" s="18"/>
      <c r="D13" s="18"/>
      <c r="E13" s="18"/>
      <c r="F13" s="18"/>
      <c r="G13" s="18"/>
      <c r="H13" s="20"/>
      <c r="I13" s="20"/>
      <c r="J13" s="21"/>
      <c r="K13" s="21"/>
      <c r="L13" s="21"/>
      <c r="M13" s="21"/>
      <c r="N13" s="21"/>
      <c r="O13" s="21"/>
      <c r="P13" s="21"/>
      <c r="R13" s="21"/>
      <c r="S13" s="22"/>
      <c r="T13" s="21"/>
      <c r="U13" s="22"/>
      <c r="V13" s="12"/>
      <c r="W13" s="11"/>
      <c r="AH13" s="17"/>
      <c r="AP13" s="36"/>
      <c r="AQ13" s="36"/>
      <c r="AR13" s="36"/>
      <c r="AS13" s="36"/>
      <c r="AT13" s="36"/>
      <c r="AU13" s="36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79"/>
      <c r="CI13" s="79"/>
      <c r="CJ13" s="79"/>
      <c r="CK13" s="79"/>
      <c r="CL13" s="79"/>
      <c r="CM13" s="79"/>
      <c r="CN13" s="79"/>
      <c r="CO13" s="79"/>
      <c r="CP13" s="79"/>
      <c r="DC13" s="77"/>
      <c r="DD13" s="77"/>
      <c r="DE13" s="77"/>
      <c r="DF13" s="77"/>
      <c r="DG13" s="77"/>
      <c r="DH13" s="77"/>
      <c r="DI13" s="77"/>
    </row>
    <row r="14" spans="1:241" ht="15" customHeight="1" x14ac:dyDescent="0.2">
      <c r="B14" s="4" t="s">
        <v>7</v>
      </c>
      <c r="BN14" s="25"/>
      <c r="BO14" s="88"/>
      <c r="BP14" s="88"/>
      <c r="BQ14" s="88"/>
      <c r="BR14" s="88"/>
      <c r="BS14" s="88"/>
      <c r="BT14" s="88"/>
      <c r="BU14" s="88"/>
      <c r="BV14" s="88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</row>
    <row r="15" spans="1:241" ht="15" customHeight="1" thickBot="1" x14ac:dyDescent="0.25">
      <c r="B15" s="4"/>
      <c r="BX15" s="570"/>
      <c r="BY15" s="570"/>
      <c r="BZ15" s="570"/>
      <c r="CA15" s="570"/>
      <c r="CB15" s="570"/>
      <c r="CC15" s="570"/>
      <c r="CD15" s="570"/>
      <c r="CE15" s="570"/>
      <c r="CF15" s="24"/>
      <c r="CG15" s="24"/>
    </row>
    <row r="16" spans="1:241" ht="15" customHeight="1" thickBot="1" x14ac:dyDescent="0.25">
      <c r="B16" s="694"/>
      <c r="C16" s="695"/>
      <c r="D16" s="695"/>
      <c r="E16" s="696"/>
      <c r="F16" s="339">
        <v>41670</v>
      </c>
      <c r="G16" s="127"/>
      <c r="H16" s="127">
        <v>41671</v>
      </c>
      <c r="I16" s="127"/>
      <c r="J16" s="127">
        <v>41699</v>
      </c>
      <c r="K16" s="127"/>
      <c r="L16" s="127">
        <v>41730</v>
      </c>
      <c r="M16" s="127"/>
      <c r="N16" s="127">
        <v>41760</v>
      </c>
      <c r="O16" s="127"/>
      <c r="P16" s="127">
        <v>41791</v>
      </c>
      <c r="Q16" s="127"/>
      <c r="R16" s="127">
        <v>41821</v>
      </c>
      <c r="S16" s="127"/>
      <c r="T16" s="127">
        <v>41852</v>
      </c>
      <c r="U16" s="127"/>
      <c r="V16" s="127">
        <v>41884</v>
      </c>
      <c r="W16" s="127"/>
      <c r="X16" s="127">
        <v>41913</v>
      </c>
      <c r="Y16" s="127"/>
      <c r="Z16" s="127">
        <v>41945</v>
      </c>
      <c r="AA16" s="127"/>
      <c r="AB16" s="127">
        <v>41976</v>
      </c>
      <c r="AC16" s="423"/>
      <c r="AD16" s="171">
        <v>42035</v>
      </c>
      <c r="AE16" s="95"/>
      <c r="AF16" s="94">
        <v>42036</v>
      </c>
      <c r="AG16" s="95"/>
      <c r="AH16" s="127">
        <v>42065</v>
      </c>
      <c r="AI16" s="127"/>
      <c r="AJ16" s="127">
        <v>42097</v>
      </c>
      <c r="AK16" s="127"/>
      <c r="AL16" s="127">
        <v>42129</v>
      </c>
      <c r="AM16" s="127"/>
      <c r="AN16" s="127">
        <v>42161</v>
      </c>
      <c r="AO16" s="94"/>
      <c r="AP16" s="127">
        <v>42192</v>
      </c>
      <c r="AQ16" s="127"/>
      <c r="AR16" s="127">
        <v>42224</v>
      </c>
      <c r="AS16" s="127"/>
      <c r="AT16" s="127">
        <v>42256</v>
      </c>
      <c r="AU16" s="127"/>
      <c r="AV16" s="127">
        <v>42288</v>
      </c>
      <c r="AW16" s="127"/>
      <c r="AX16" s="127">
        <v>42320</v>
      </c>
      <c r="AY16" s="127"/>
      <c r="AZ16" s="127">
        <v>42351</v>
      </c>
      <c r="BA16" s="423"/>
      <c r="BB16" s="666">
        <v>42383</v>
      </c>
      <c r="BC16" s="580"/>
      <c r="BD16" s="580">
        <v>42415</v>
      </c>
      <c r="BE16" s="580"/>
      <c r="BF16" s="580">
        <v>42445</v>
      </c>
      <c r="BG16" s="580"/>
      <c r="BH16" s="580">
        <v>42477</v>
      </c>
      <c r="BI16" s="580"/>
      <c r="BJ16" s="580">
        <v>42508</v>
      </c>
      <c r="BK16" s="580"/>
      <c r="BL16" s="580">
        <v>42540</v>
      </c>
      <c r="BM16" s="580"/>
      <c r="BN16" s="580">
        <v>42571</v>
      </c>
      <c r="BO16" s="580"/>
      <c r="BP16" s="580">
        <v>42603</v>
      </c>
      <c r="BQ16" s="580"/>
      <c r="BR16" s="580">
        <v>42635</v>
      </c>
      <c r="BS16" s="580"/>
      <c r="BT16" s="580">
        <v>42666</v>
      </c>
      <c r="BU16" s="580"/>
      <c r="BV16" s="580">
        <v>42698</v>
      </c>
      <c r="BW16" s="580"/>
      <c r="BX16" s="580">
        <v>42705</v>
      </c>
      <c r="BY16" s="614"/>
      <c r="BZ16" s="666">
        <v>42737</v>
      </c>
      <c r="CA16" s="580"/>
      <c r="CB16" s="580">
        <v>42769</v>
      </c>
      <c r="CC16" s="580"/>
      <c r="CD16" s="580">
        <v>42798</v>
      </c>
      <c r="CE16" s="580"/>
      <c r="CF16" s="580">
        <v>42830</v>
      </c>
      <c r="CG16" s="580"/>
      <c r="CH16" s="580">
        <v>42861</v>
      </c>
      <c r="CI16" s="580"/>
      <c r="CJ16" s="580">
        <v>42893</v>
      </c>
      <c r="CK16" s="580"/>
      <c r="CL16" s="580">
        <v>42893</v>
      </c>
      <c r="CM16" s="580"/>
      <c r="CN16" s="580">
        <v>42924</v>
      </c>
      <c r="CO16" s="580"/>
      <c r="CP16" s="580">
        <v>42956</v>
      </c>
      <c r="CQ16" s="580"/>
      <c r="CR16" s="580">
        <v>42988</v>
      </c>
      <c r="CS16" s="580"/>
      <c r="CT16" s="580">
        <v>43019</v>
      </c>
      <c r="CU16" s="580"/>
      <c r="CV16" s="580">
        <v>43051</v>
      </c>
      <c r="CW16" s="580"/>
      <c r="CX16" s="580">
        <v>43082</v>
      </c>
      <c r="CY16" s="614"/>
      <c r="CZ16" s="95">
        <v>43114</v>
      </c>
      <c r="DA16" s="94"/>
      <c r="DB16" s="127">
        <v>43146</v>
      </c>
      <c r="DC16" s="127"/>
      <c r="DD16" s="755">
        <v>43160</v>
      </c>
      <c r="DE16" s="756"/>
      <c r="DF16" s="94">
        <v>43191</v>
      </c>
      <c r="DG16" s="102"/>
      <c r="DH16" s="127">
        <v>43238</v>
      </c>
      <c r="DI16" s="94"/>
      <c r="DJ16" s="127">
        <v>43269</v>
      </c>
      <c r="DK16" s="94"/>
      <c r="DL16" s="127">
        <v>43300</v>
      </c>
      <c r="DM16" s="94"/>
      <c r="DN16" s="127">
        <v>43332</v>
      </c>
      <c r="DO16" s="94"/>
      <c r="DP16" s="127">
        <v>43364</v>
      </c>
      <c r="DQ16" s="94"/>
      <c r="DR16" s="127">
        <v>43395</v>
      </c>
      <c r="DS16" s="94"/>
      <c r="DT16" s="127">
        <v>43426</v>
      </c>
      <c r="DU16" s="94"/>
      <c r="DV16" s="127">
        <v>43457</v>
      </c>
      <c r="DW16" s="94"/>
      <c r="DX16" s="339">
        <v>43470</v>
      </c>
      <c r="DY16" s="94"/>
      <c r="DZ16" s="127">
        <v>43502</v>
      </c>
      <c r="EA16" s="127"/>
      <c r="EB16" s="127">
        <v>43531</v>
      </c>
      <c r="EC16" s="94"/>
      <c r="ED16" s="127">
        <v>43563</v>
      </c>
      <c r="EE16" s="94"/>
      <c r="EF16" s="127">
        <v>43594</v>
      </c>
      <c r="EG16" s="94"/>
      <c r="EH16" s="127">
        <v>43626</v>
      </c>
      <c r="EI16" s="127"/>
      <c r="EJ16" s="94">
        <v>43657</v>
      </c>
      <c r="EK16" s="102"/>
      <c r="EL16" s="94">
        <v>43689</v>
      </c>
      <c r="EM16" s="102"/>
      <c r="EN16" s="94">
        <v>43721</v>
      </c>
      <c r="EO16" s="95"/>
      <c r="EP16" s="94">
        <v>43752</v>
      </c>
      <c r="EQ16" s="102"/>
      <c r="ER16" s="94">
        <v>43784</v>
      </c>
      <c r="ES16" s="102"/>
      <c r="ET16" s="94">
        <v>43815</v>
      </c>
      <c r="EU16" s="128"/>
      <c r="EV16" s="102">
        <v>43847</v>
      </c>
      <c r="EW16" s="102"/>
      <c r="EX16" s="94">
        <v>43879</v>
      </c>
      <c r="EY16" s="95"/>
      <c r="EZ16" s="94">
        <v>43909</v>
      </c>
      <c r="FA16" s="102"/>
      <c r="FB16" s="94">
        <v>43941</v>
      </c>
      <c r="FC16" s="95"/>
      <c r="FD16" s="94">
        <v>43972</v>
      </c>
      <c r="FE16" s="95"/>
      <c r="FF16" s="94">
        <v>44004</v>
      </c>
      <c r="FG16" s="102"/>
      <c r="FH16" s="94">
        <v>44035</v>
      </c>
      <c r="FI16" s="102"/>
      <c r="FJ16" s="94">
        <v>44067</v>
      </c>
      <c r="FK16" s="102"/>
      <c r="FL16" s="94">
        <v>44099</v>
      </c>
      <c r="FM16" s="102"/>
      <c r="FN16" s="94">
        <v>44130</v>
      </c>
      <c r="FO16" s="102"/>
      <c r="FP16" s="94">
        <v>44136</v>
      </c>
      <c r="FQ16" s="95"/>
      <c r="FR16" s="94">
        <v>44167</v>
      </c>
      <c r="FS16" s="128"/>
      <c r="FT16" s="171">
        <v>44199</v>
      </c>
      <c r="FU16" s="102"/>
      <c r="FV16" s="94">
        <v>44231</v>
      </c>
      <c r="FW16" s="95"/>
      <c r="FX16" s="102">
        <v>44260</v>
      </c>
      <c r="FY16" s="102"/>
      <c r="FZ16" s="94">
        <v>44292</v>
      </c>
      <c r="GA16" s="102"/>
      <c r="GB16" s="94">
        <v>44323</v>
      </c>
      <c r="GC16" s="102"/>
      <c r="GD16" s="94">
        <v>44355</v>
      </c>
      <c r="GE16" s="102"/>
      <c r="GF16" s="94">
        <v>44386</v>
      </c>
      <c r="GG16" s="102"/>
      <c r="GH16" s="94">
        <v>44418</v>
      </c>
      <c r="GI16" s="102"/>
      <c r="GJ16" s="94">
        <v>44450</v>
      </c>
      <c r="GK16" s="102"/>
      <c r="GL16" s="94">
        <v>44481</v>
      </c>
      <c r="GM16" s="102"/>
      <c r="GN16" s="94">
        <v>44513</v>
      </c>
      <c r="GO16" s="102"/>
      <c r="GP16" s="94">
        <v>44544</v>
      </c>
      <c r="GQ16" s="102"/>
      <c r="GR16" s="171">
        <v>44562</v>
      </c>
      <c r="GS16" s="102"/>
      <c r="GT16" s="94">
        <v>44594</v>
      </c>
      <c r="GU16" s="102"/>
      <c r="GV16" s="94">
        <v>44623</v>
      </c>
      <c r="GW16" s="102"/>
      <c r="GX16" s="94">
        <v>44656</v>
      </c>
      <c r="GY16" s="102"/>
      <c r="GZ16" s="94">
        <v>44687</v>
      </c>
      <c r="HA16" s="102"/>
      <c r="HB16" s="94">
        <v>44719</v>
      </c>
      <c r="HC16" s="102"/>
      <c r="HD16" s="94">
        <v>44750</v>
      </c>
      <c r="HE16" s="102"/>
      <c r="HF16" s="94">
        <v>44782</v>
      </c>
      <c r="HG16" s="102"/>
      <c r="HH16" s="94">
        <v>44814</v>
      </c>
      <c r="HI16" s="102"/>
      <c r="HJ16" s="94">
        <v>44845</v>
      </c>
      <c r="HK16" s="102"/>
      <c r="HL16" s="94">
        <v>44877</v>
      </c>
      <c r="HM16" s="102"/>
      <c r="HN16" s="94">
        <v>44908</v>
      </c>
      <c r="HO16" s="102"/>
      <c r="HP16" s="171">
        <v>44927</v>
      </c>
      <c r="HQ16" s="102"/>
      <c r="HR16" s="94">
        <v>44959</v>
      </c>
      <c r="HS16" s="102"/>
      <c r="HT16" s="94">
        <v>44988</v>
      </c>
      <c r="HU16" s="102"/>
      <c r="HV16" s="94">
        <v>45020</v>
      </c>
      <c r="HW16" s="102"/>
      <c r="HX16" s="94">
        <v>45051</v>
      </c>
      <c r="HY16" s="102"/>
      <c r="HZ16" s="94">
        <v>45083</v>
      </c>
      <c r="IA16" s="102"/>
      <c r="IB16" s="94">
        <v>45114</v>
      </c>
      <c r="IC16" s="102"/>
      <c r="ID16" s="94">
        <v>45146</v>
      </c>
      <c r="IE16" s="128"/>
      <c r="IF16" s="94">
        <v>45170</v>
      </c>
      <c r="IG16" s="128"/>
    </row>
    <row r="17" spans="2:249" ht="15" customHeight="1" thickTop="1" x14ac:dyDescent="0.2">
      <c r="B17" s="712" t="s">
        <v>39</v>
      </c>
      <c r="C17" s="713"/>
      <c r="D17" s="713"/>
      <c r="E17" s="714"/>
      <c r="F17" s="417">
        <v>101.4</v>
      </c>
      <c r="G17" s="418"/>
      <c r="H17" s="418">
        <v>102</v>
      </c>
      <c r="I17" s="418"/>
      <c r="J17" s="418">
        <v>102.4</v>
      </c>
      <c r="K17" s="418"/>
      <c r="L17" s="418">
        <v>102.9</v>
      </c>
      <c r="M17" s="418"/>
      <c r="N17" s="418">
        <v>103</v>
      </c>
      <c r="O17" s="418"/>
      <c r="P17" s="418">
        <v>103.5</v>
      </c>
      <c r="Q17" s="418"/>
      <c r="R17" s="418">
        <v>102.6</v>
      </c>
      <c r="S17" s="418"/>
      <c r="T17" s="434">
        <v>102.8</v>
      </c>
      <c r="U17" s="434"/>
      <c r="V17" s="150">
        <v>103.1</v>
      </c>
      <c r="W17" s="435"/>
      <c r="X17" s="150">
        <v>103</v>
      </c>
      <c r="Y17" s="435"/>
      <c r="Z17" s="150">
        <v>102.6</v>
      </c>
      <c r="AA17" s="435"/>
      <c r="AB17" s="150">
        <v>102.2</v>
      </c>
      <c r="AC17" s="159"/>
      <c r="AD17" s="436">
        <v>102.3</v>
      </c>
      <c r="AE17" s="422"/>
      <c r="AF17" s="421">
        <v>101.5</v>
      </c>
      <c r="AG17" s="422"/>
      <c r="AH17" s="421">
        <v>102.4</v>
      </c>
      <c r="AI17" s="422"/>
      <c r="AJ17" s="421">
        <v>102.9</v>
      </c>
      <c r="AK17" s="422"/>
      <c r="AL17" s="421">
        <v>103.4</v>
      </c>
      <c r="AM17" s="422"/>
      <c r="AN17" s="421">
        <v>103.5</v>
      </c>
      <c r="AO17" s="735"/>
      <c r="AP17" s="421">
        <v>103.6</v>
      </c>
      <c r="AQ17" s="422"/>
      <c r="AR17" s="421">
        <v>103.2</v>
      </c>
      <c r="AS17" s="422"/>
      <c r="AT17" s="150">
        <v>102.7</v>
      </c>
      <c r="AU17" s="435"/>
      <c r="AV17" s="150">
        <v>102.6</v>
      </c>
      <c r="AW17" s="435"/>
      <c r="AX17" s="150">
        <v>102.6</v>
      </c>
      <c r="AY17" s="435"/>
      <c r="AZ17" s="150">
        <v>102.5</v>
      </c>
      <c r="BA17" s="159"/>
      <c r="BB17" s="667">
        <v>102.6</v>
      </c>
      <c r="BC17" s="617"/>
      <c r="BD17" s="617">
        <v>102.7</v>
      </c>
      <c r="BE17" s="617"/>
      <c r="BF17" s="617">
        <v>103</v>
      </c>
      <c r="BG17" s="617"/>
      <c r="BH17" s="617">
        <v>103.5</v>
      </c>
      <c r="BI17" s="617"/>
      <c r="BJ17" s="617">
        <v>103.7</v>
      </c>
      <c r="BK17" s="617"/>
      <c r="BL17" s="617">
        <v>103.6</v>
      </c>
      <c r="BM17" s="617"/>
      <c r="BN17" s="617">
        <v>103.7</v>
      </c>
      <c r="BO17" s="617"/>
      <c r="BP17" s="617">
        <v>103.7</v>
      </c>
      <c r="BQ17" s="617"/>
      <c r="BR17" s="617">
        <v>103.9</v>
      </c>
      <c r="BS17" s="617"/>
      <c r="BT17" s="617">
        <v>104</v>
      </c>
      <c r="BU17" s="617"/>
      <c r="BV17" s="617">
        <v>103.9</v>
      </c>
      <c r="BW17" s="617"/>
      <c r="BX17" s="617">
        <v>104</v>
      </c>
      <c r="BY17" s="627"/>
      <c r="BZ17" s="667">
        <v>104.3</v>
      </c>
      <c r="CA17" s="617"/>
      <c r="CB17" s="617">
        <v>104.6</v>
      </c>
      <c r="CC17" s="617"/>
      <c r="CD17" s="617">
        <v>104.5</v>
      </c>
      <c r="CE17" s="617"/>
      <c r="CF17" s="617">
        <v>104.5</v>
      </c>
      <c r="CG17" s="617"/>
      <c r="CH17" s="617">
        <v>104.5</v>
      </c>
      <c r="CI17" s="617"/>
      <c r="CJ17" s="617">
        <v>104.3</v>
      </c>
      <c r="CK17" s="617"/>
      <c r="CL17" s="617">
        <v>104.3</v>
      </c>
      <c r="CM17" s="617"/>
      <c r="CN17" s="617">
        <v>104.1</v>
      </c>
      <c r="CO17" s="617"/>
      <c r="CP17" s="617">
        <v>104.4</v>
      </c>
      <c r="CQ17" s="617"/>
      <c r="CR17" s="617">
        <v>104.7</v>
      </c>
      <c r="CS17" s="617"/>
      <c r="CT17" s="617">
        <v>104.5</v>
      </c>
      <c r="CU17" s="617"/>
      <c r="CV17" s="617">
        <v>104.3</v>
      </c>
      <c r="CW17" s="617"/>
      <c r="CX17" s="617">
        <v>104.5</v>
      </c>
      <c r="CY17" s="627"/>
      <c r="CZ17" s="151">
        <v>104.7</v>
      </c>
      <c r="DA17" s="151"/>
      <c r="DB17" s="150">
        <v>105</v>
      </c>
      <c r="DC17" s="435"/>
      <c r="DD17" s="764">
        <v>105.1</v>
      </c>
      <c r="DE17" s="765"/>
      <c r="DF17" s="150">
        <v>105.3</v>
      </c>
      <c r="DG17" s="151"/>
      <c r="DH17" s="150">
        <v>105.3</v>
      </c>
      <c r="DI17" s="151"/>
      <c r="DJ17" s="150">
        <v>105.5</v>
      </c>
      <c r="DK17" s="151"/>
      <c r="DL17" s="150">
        <v>105.5</v>
      </c>
      <c r="DM17" s="151"/>
      <c r="DN17" s="150">
        <v>105.5</v>
      </c>
      <c r="DO17" s="151"/>
      <c r="DP17" s="150">
        <v>105.5</v>
      </c>
      <c r="DQ17" s="151"/>
      <c r="DR17" s="150">
        <v>105.6</v>
      </c>
      <c r="DS17" s="151"/>
      <c r="DT17" s="150">
        <v>105.1</v>
      </c>
      <c r="DU17" s="151"/>
      <c r="DV17" s="150">
        <v>104.7</v>
      </c>
      <c r="DW17" s="151"/>
      <c r="DX17" s="172">
        <v>104.4</v>
      </c>
      <c r="DY17" s="151"/>
      <c r="DZ17" s="150">
        <v>104.5</v>
      </c>
      <c r="EA17" s="435"/>
      <c r="EB17" s="150">
        <v>104.9</v>
      </c>
      <c r="EC17" s="151"/>
      <c r="ED17" s="150">
        <v>105.2</v>
      </c>
      <c r="EE17" s="151"/>
      <c r="EF17" s="150">
        <v>105.3</v>
      </c>
      <c r="EG17" s="151"/>
      <c r="EH17" s="150">
        <v>104.9465</v>
      </c>
      <c r="EI17" s="435"/>
      <c r="EJ17" s="150">
        <v>105.1781</v>
      </c>
      <c r="EK17" s="151"/>
      <c r="EL17" s="150">
        <v>104.8884</v>
      </c>
      <c r="EM17" s="151"/>
      <c r="EN17" s="150">
        <v>104.8386</v>
      </c>
      <c r="EO17" s="435"/>
      <c r="EP17" s="150">
        <v>104.7837</v>
      </c>
      <c r="EQ17" s="151"/>
      <c r="ER17" s="150">
        <v>104.8</v>
      </c>
      <c r="ES17" s="151"/>
      <c r="ET17" s="150">
        <v>104.6</v>
      </c>
      <c r="EU17" s="159"/>
      <c r="EV17" s="151">
        <v>104.75</v>
      </c>
      <c r="EW17" s="151"/>
      <c r="EX17" s="150">
        <v>104.5</v>
      </c>
      <c r="EY17" s="435"/>
      <c r="EZ17" s="150">
        <v>104</v>
      </c>
      <c r="FA17" s="151"/>
      <c r="FB17" s="150">
        <v>102.7</v>
      </c>
      <c r="FC17" s="435"/>
      <c r="FD17" s="150">
        <v>102.7</v>
      </c>
      <c r="FE17" s="435"/>
      <c r="FF17" s="150">
        <v>103.22920000000001</v>
      </c>
      <c r="FG17" s="151"/>
      <c r="FH17" s="150">
        <v>102.8116</v>
      </c>
      <c r="FI17" s="151"/>
      <c r="FJ17" s="150">
        <v>102.8287</v>
      </c>
      <c r="FK17" s="151"/>
      <c r="FL17" s="150">
        <v>102.8901</v>
      </c>
      <c r="FM17" s="151"/>
      <c r="FN17" s="150">
        <v>102.74160000000001</v>
      </c>
      <c r="FO17" s="151"/>
      <c r="FP17" s="150">
        <v>102.6344</v>
      </c>
      <c r="FQ17" s="435"/>
      <c r="FR17" s="150">
        <v>103</v>
      </c>
      <c r="FS17" s="159"/>
      <c r="FT17" s="172">
        <v>103.3</v>
      </c>
      <c r="FU17" s="151"/>
      <c r="FV17" s="150">
        <v>103.9</v>
      </c>
      <c r="FW17" s="435"/>
      <c r="FX17" s="151">
        <v>104.3</v>
      </c>
      <c r="FY17" s="151"/>
      <c r="FZ17" s="150">
        <v>104.4554</v>
      </c>
      <c r="GA17" s="151"/>
      <c r="GB17" s="150">
        <v>104.6713</v>
      </c>
      <c r="GC17" s="151"/>
      <c r="GD17" s="150">
        <v>104.9</v>
      </c>
      <c r="GE17" s="151"/>
      <c r="GF17" s="150">
        <v>105.3</v>
      </c>
      <c r="GG17" s="151"/>
      <c r="GH17" s="150">
        <v>105.289</v>
      </c>
      <c r="GI17" s="151"/>
      <c r="GJ17" s="150">
        <v>105.44799999999999</v>
      </c>
      <c r="GK17" s="151"/>
      <c r="GL17" s="150">
        <v>105.765</v>
      </c>
      <c r="GM17" s="151"/>
      <c r="GN17" s="150">
        <v>106.1</v>
      </c>
      <c r="GO17" s="151"/>
      <c r="GP17" s="150">
        <v>105.65300000000001</v>
      </c>
      <c r="GQ17" s="151"/>
      <c r="GR17" s="172">
        <v>106</v>
      </c>
      <c r="GS17" s="151"/>
      <c r="GT17" s="150">
        <v>106.7193</v>
      </c>
      <c r="GU17" s="151"/>
      <c r="GV17" s="150">
        <v>107.64790000000001</v>
      </c>
      <c r="GW17" s="151"/>
      <c r="GX17" s="150">
        <v>108.2685</v>
      </c>
      <c r="GY17" s="151"/>
      <c r="GZ17" s="150">
        <v>109.0885</v>
      </c>
      <c r="HA17" s="151"/>
      <c r="HB17" s="150">
        <v>110.31140000000001</v>
      </c>
      <c r="HC17" s="151"/>
      <c r="HD17" s="150">
        <v>108.9409</v>
      </c>
      <c r="HE17" s="151"/>
      <c r="HF17" s="150">
        <v>107.46550000000001</v>
      </c>
      <c r="HG17" s="151"/>
      <c r="HH17" s="150">
        <v>107.48609999999999</v>
      </c>
      <c r="HI17" s="151"/>
      <c r="HJ17" s="150">
        <v>107.5296</v>
      </c>
      <c r="HK17" s="151"/>
      <c r="HL17" s="150">
        <v>107.6666</v>
      </c>
      <c r="HM17" s="151"/>
      <c r="HN17" s="150">
        <v>107.845</v>
      </c>
      <c r="HO17" s="151"/>
      <c r="HP17" s="172">
        <v>108.8616</v>
      </c>
      <c r="HQ17" s="151"/>
      <c r="HR17" s="150">
        <v>108.8989</v>
      </c>
      <c r="HS17" s="151"/>
      <c r="HT17" s="150">
        <v>109.1</v>
      </c>
      <c r="HU17" s="151"/>
      <c r="HV17" s="150">
        <v>109.3</v>
      </c>
      <c r="HW17" s="151"/>
      <c r="HX17" s="150">
        <v>109.5</v>
      </c>
      <c r="HY17" s="151"/>
      <c r="HZ17" s="150">
        <v>109.6</v>
      </c>
      <c r="IA17" s="151"/>
      <c r="IB17" s="150">
        <v>109.6</v>
      </c>
      <c r="IC17" s="151"/>
      <c r="ID17" s="150">
        <v>109.8</v>
      </c>
      <c r="IE17" s="159"/>
      <c r="IF17" s="150">
        <v>110</v>
      </c>
      <c r="IG17" s="159"/>
    </row>
    <row r="18" spans="2:249" ht="15" customHeight="1" x14ac:dyDescent="0.2">
      <c r="B18" s="700" t="s">
        <v>54</v>
      </c>
      <c r="C18" s="701"/>
      <c r="D18" s="701"/>
      <c r="E18" s="702"/>
      <c r="F18" s="284" t="s">
        <v>125</v>
      </c>
      <c r="G18" s="218"/>
      <c r="H18" s="426">
        <v>5.0000000000000001E-3</v>
      </c>
      <c r="I18" s="426"/>
      <c r="J18" s="426">
        <f>J17/H17-1</f>
        <v>3.9215686274509665E-3</v>
      </c>
      <c r="K18" s="426"/>
      <c r="L18" s="426">
        <f>L17/J17-1</f>
        <v>4.8828125E-3</v>
      </c>
      <c r="M18" s="426"/>
      <c r="N18" s="426">
        <f>N17/L17-1</f>
        <v>9.7181729834794339E-4</v>
      </c>
      <c r="O18" s="426"/>
      <c r="P18" s="426">
        <f>P17/N17-1</f>
        <v>4.8543689320388328E-3</v>
      </c>
      <c r="Q18" s="426"/>
      <c r="R18" s="426">
        <v>-8.0000000000000002E-3</v>
      </c>
      <c r="S18" s="426"/>
      <c r="T18" s="426">
        <v>1E-3</v>
      </c>
      <c r="U18" s="426"/>
      <c r="V18" s="426">
        <f>V17/T17-1</f>
        <v>2.9182879377431803E-3</v>
      </c>
      <c r="W18" s="426"/>
      <c r="X18" s="426">
        <f>X17/V17-1</f>
        <v>-9.6993210475260216E-4</v>
      </c>
      <c r="Y18" s="426"/>
      <c r="Z18" s="426">
        <v>-3.0000000000000001E-3</v>
      </c>
      <c r="AA18" s="426"/>
      <c r="AB18" s="426">
        <v>-4.0000000000000001E-3</v>
      </c>
      <c r="AC18" s="427"/>
      <c r="AD18" s="428">
        <v>8.8757396449703485E-3</v>
      </c>
      <c r="AE18" s="425"/>
      <c r="AF18" s="424">
        <v>-4.9019607843137081E-3</v>
      </c>
      <c r="AG18" s="425"/>
      <c r="AH18" s="426">
        <v>0</v>
      </c>
      <c r="AI18" s="426"/>
      <c r="AJ18" s="426">
        <v>0</v>
      </c>
      <c r="AK18" s="426"/>
      <c r="AL18" s="426">
        <v>3.8834951456310218E-3</v>
      </c>
      <c r="AM18" s="426"/>
      <c r="AN18" s="426">
        <v>0</v>
      </c>
      <c r="AO18" s="747"/>
      <c r="AP18" s="426">
        <v>9.74658869395717E-3</v>
      </c>
      <c r="AQ18" s="426"/>
      <c r="AR18" s="426">
        <v>4.0000000000000001E-3</v>
      </c>
      <c r="AS18" s="426"/>
      <c r="AT18" s="433">
        <v>-4.0000000000000001E-3</v>
      </c>
      <c r="AU18" s="433"/>
      <c r="AV18" s="433">
        <v>-3.8834951456311328E-3</v>
      </c>
      <c r="AW18" s="433"/>
      <c r="AX18" s="433">
        <v>0</v>
      </c>
      <c r="AY18" s="433"/>
      <c r="AZ18" s="433">
        <v>3.0000000000000001E-3</v>
      </c>
      <c r="BA18" s="746"/>
      <c r="BB18" s="624">
        <v>3.0000000000000001E-3</v>
      </c>
      <c r="BC18" s="582"/>
      <c r="BD18" s="582">
        <v>1.2E-2</v>
      </c>
      <c r="BE18" s="582"/>
      <c r="BF18" s="582">
        <v>6.0000000000000001E-3</v>
      </c>
      <c r="BG18" s="582"/>
      <c r="BH18" s="582">
        <v>6.0000000000000001E-3</v>
      </c>
      <c r="BI18" s="582"/>
      <c r="BJ18" s="582">
        <v>3.0000000000000001E-3</v>
      </c>
      <c r="BK18" s="582"/>
      <c r="BL18" s="582">
        <v>1E-3</v>
      </c>
      <c r="BM18" s="582"/>
      <c r="BN18" s="582">
        <v>1E-3</v>
      </c>
      <c r="BO18" s="582"/>
      <c r="BP18" s="582">
        <v>5.0000000000000001E-3</v>
      </c>
      <c r="BQ18" s="582"/>
      <c r="BR18" s="582">
        <v>1.2E-2</v>
      </c>
      <c r="BS18" s="582"/>
      <c r="BT18" s="582">
        <v>1.4E-2</v>
      </c>
      <c r="BU18" s="582"/>
      <c r="BV18" s="582">
        <v>1.2999999999999999E-2</v>
      </c>
      <c r="BW18" s="582"/>
      <c r="BX18" s="582">
        <v>1.4999999999999999E-2</v>
      </c>
      <c r="BY18" s="618"/>
      <c r="BZ18" s="624">
        <v>1.6E-2</v>
      </c>
      <c r="CA18" s="582"/>
      <c r="CB18" s="582">
        <v>1.9E-2</v>
      </c>
      <c r="CC18" s="582"/>
      <c r="CD18" s="582">
        <v>1.4999999999999999E-2</v>
      </c>
      <c r="CE18" s="582"/>
      <c r="CF18" s="582">
        <v>0.01</v>
      </c>
      <c r="CG18" s="582"/>
      <c r="CH18" s="582">
        <v>8.0000000000000002E-3</v>
      </c>
      <c r="CI18" s="582"/>
      <c r="CJ18" s="582">
        <v>7.0000000000000001E-3</v>
      </c>
      <c r="CK18" s="582"/>
      <c r="CL18" s="582">
        <v>7.0000000000000001E-3</v>
      </c>
      <c r="CM18" s="582"/>
      <c r="CN18" s="582">
        <v>4.0000000000000001E-3</v>
      </c>
      <c r="CO18" s="582"/>
      <c r="CP18" s="582">
        <v>7.0000000000000001E-3</v>
      </c>
      <c r="CQ18" s="582"/>
      <c r="CR18" s="582">
        <v>8.0000000000000002E-3</v>
      </c>
      <c r="CS18" s="582"/>
      <c r="CT18" s="582">
        <v>5.0000000000000001E-3</v>
      </c>
      <c r="CU18" s="582"/>
      <c r="CV18" s="582">
        <v>5.0000000000000001E-3</v>
      </c>
      <c r="CW18" s="582"/>
      <c r="CX18" s="582">
        <v>5.0000000000000001E-3</v>
      </c>
      <c r="CY18" s="618"/>
      <c r="CZ18" s="161">
        <v>4.0000000000000001E-3</v>
      </c>
      <c r="DA18" s="131"/>
      <c r="DB18" s="579">
        <v>4.0000000000000001E-3</v>
      </c>
      <c r="DC18" s="579"/>
      <c r="DD18" s="766">
        <v>6.0000000000000001E-3</v>
      </c>
      <c r="DE18" s="767"/>
      <c r="DF18" s="131">
        <v>8.0000000000000002E-3</v>
      </c>
      <c r="DG18" s="152"/>
      <c r="DH18" s="579">
        <v>8.0000000000000002E-3</v>
      </c>
      <c r="DI18" s="131"/>
      <c r="DJ18" s="131">
        <v>1.2E-2</v>
      </c>
      <c r="DK18" s="152"/>
      <c r="DL18" s="131">
        <v>1.2999999999999999E-2</v>
      </c>
      <c r="DM18" s="152"/>
      <c r="DN18" s="131">
        <v>1.0999999999999999E-2</v>
      </c>
      <c r="DO18" s="152"/>
      <c r="DP18" s="131">
        <v>8.0000000000000002E-3</v>
      </c>
      <c r="DQ18" s="152"/>
      <c r="DR18" s="131">
        <v>1.0239234449760604E-2</v>
      </c>
      <c r="DS18" s="152"/>
      <c r="DT18" s="131">
        <v>8.0000000000000002E-3</v>
      </c>
      <c r="DU18" s="152"/>
      <c r="DV18" s="131">
        <v>2E-3</v>
      </c>
      <c r="DW18" s="152"/>
      <c r="DX18" s="173">
        <v>-2.8653295128939771E-3</v>
      </c>
      <c r="DY18" s="152"/>
      <c r="DZ18" s="131">
        <v>-4.761904761904745E-3</v>
      </c>
      <c r="EA18" s="161"/>
      <c r="EB18" s="131">
        <v>-1.9029495718362321E-3</v>
      </c>
      <c r="EC18" s="152"/>
      <c r="ED18" s="131">
        <v>-9.4966761633419328E-4</v>
      </c>
      <c r="EE18" s="152"/>
      <c r="EF18" s="131">
        <v>0</v>
      </c>
      <c r="EG18" s="152"/>
      <c r="EH18" s="131">
        <v>-5.401998739533509E-3</v>
      </c>
      <c r="EI18" s="161"/>
      <c r="EJ18" s="131">
        <v>-2.6550829191878123E-3</v>
      </c>
      <c r="EK18" s="152"/>
      <c r="EL18" s="131">
        <v>-6.0515318354543712E-3</v>
      </c>
      <c r="EM18" s="152"/>
      <c r="EN18" s="131">
        <v>-6.2691943127962668E-3</v>
      </c>
      <c r="EO18" s="161"/>
      <c r="EP18" s="131">
        <v>-7.4481386757601076E-3</v>
      </c>
      <c r="EQ18" s="152"/>
      <c r="ER18" s="131">
        <v>-2.8544243577545148E-3</v>
      </c>
      <c r="ES18" s="152"/>
      <c r="ET18" s="131">
        <v>-9.551098376313627E-4</v>
      </c>
      <c r="EU18" s="132"/>
      <c r="EV18" s="152">
        <v>3.5447403717188131E-3</v>
      </c>
      <c r="EW18" s="152"/>
      <c r="EX18" s="131">
        <v>0</v>
      </c>
      <c r="EY18" s="161"/>
      <c r="EZ18" s="131">
        <f>-0.008</f>
        <v>-8.0000000000000002E-3</v>
      </c>
      <c r="FA18" s="152"/>
      <c r="FB18" s="131">
        <v>-2.4E-2</v>
      </c>
      <c r="FC18" s="161"/>
      <c r="FD18" s="131">
        <f>FD17/EF17-1</f>
        <v>-2.4691358024691357E-2</v>
      </c>
      <c r="FE18" s="161"/>
      <c r="FF18" s="131">
        <f>FF17/EH17-1</f>
        <v>-1.636357572667968E-2</v>
      </c>
      <c r="FG18" s="152"/>
      <c r="FH18" s="131">
        <f>FH17/EJ17-1</f>
        <v>-2.2499931069300594E-2</v>
      </c>
      <c r="FI18" s="152"/>
      <c r="FJ18" s="131">
        <f t="shared" ref="FJ18" si="5">FJ17/EL17-1</f>
        <v>-1.9637061867661343E-2</v>
      </c>
      <c r="FK18" s="152"/>
      <c r="FL18" s="131">
        <f t="shared" ref="FL18" si="6">FL17/EN17-1</f>
        <v>-1.8585711751206047E-2</v>
      </c>
      <c r="FM18" s="152"/>
      <c r="FN18" s="131">
        <f t="shared" ref="FN18" si="7">FN17/EP17-1</f>
        <v>-1.9488718188038656E-2</v>
      </c>
      <c r="FO18" s="152"/>
      <c r="FP18" s="131">
        <f t="shared" ref="FP18" si="8">FP17/ER17-1</f>
        <v>-2.0664122137404539E-2</v>
      </c>
      <c r="FQ18" s="161"/>
      <c r="FR18" s="131">
        <f t="shared" ref="FR18" si="9">FR17/ET17-1</f>
        <v>-1.5296367112810683E-2</v>
      </c>
      <c r="FS18" s="132"/>
      <c r="FT18" s="173">
        <f t="shared" ref="FT18" si="10">FT17/EV17-1</f>
        <v>-1.384248210023864E-2</v>
      </c>
      <c r="FU18" s="152"/>
      <c r="FV18" s="131">
        <f t="shared" ref="FV18" si="11">FV17/EX17-1</f>
        <v>-5.7416267942582699E-3</v>
      </c>
      <c r="FW18" s="161"/>
      <c r="FX18" s="152">
        <f t="shared" ref="FX18" si="12">FX17/EZ17-1</f>
        <v>2.8846153846153744E-3</v>
      </c>
      <c r="FY18" s="152"/>
      <c r="FZ18" s="131">
        <f t="shared" ref="FZ18" si="13">FZ17/FB17-1</f>
        <v>1.7092502434274515E-2</v>
      </c>
      <c r="GA18" s="152"/>
      <c r="GB18" s="131">
        <f t="shared" ref="GB18" si="14">GB17/FD17-1</f>
        <v>1.9194741966893858E-2</v>
      </c>
      <c r="GC18" s="152"/>
      <c r="GD18" s="131">
        <f t="shared" ref="GD18" si="15">GD17/FF17-1</f>
        <v>1.6185342906851918E-2</v>
      </c>
      <c r="GE18" s="152"/>
      <c r="GF18" s="131">
        <f t="shared" ref="GF18" si="16">GF17/FH17-1</f>
        <v>2.4203494547307969E-2</v>
      </c>
      <c r="GG18" s="152"/>
      <c r="GH18" s="131">
        <f t="shared" ref="GH18" si="17">GH17/FJ17-1</f>
        <v>2.3926199592137154E-2</v>
      </c>
      <c r="GI18" s="152"/>
      <c r="GJ18" s="131">
        <f t="shared" ref="GJ18" si="18">GJ17/FL17-1</f>
        <v>2.4860506501597213E-2</v>
      </c>
      <c r="GK18" s="152"/>
      <c r="GL18" s="131">
        <f t="shared" ref="GL18" si="19">GL17/FN17-1</f>
        <v>2.9427223247447953E-2</v>
      </c>
      <c r="GM18" s="152"/>
      <c r="GN18" s="131">
        <f t="shared" ref="GN18" si="20">GN17/FP17-1</f>
        <v>3.3766456470734951E-2</v>
      </c>
      <c r="GO18" s="152"/>
      <c r="GP18" s="131">
        <f t="shared" ref="GP18" si="21">GP17/FR17-1</f>
        <v>2.5757281553398181E-2</v>
      </c>
      <c r="GQ18" s="152"/>
      <c r="GR18" s="173">
        <f t="shared" ref="GR18" si="22">GR17/FT17-1</f>
        <v>2.6137463697967211E-2</v>
      </c>
      <c r="GS18" s="152"/>
      <c r="GT18" s="131">
        <f t="shared" ref="GT18" si="23">GT17/FV17-1</f>
        <v>2.7134744947064471E-2</v>
      </c>
      <c r="GU18" s="152"/>
      <c r="GV18" s="131">
        <f t="shared" ref="GV18" si="24">GV17/FX17-1</f>
        <v>3.2098753595398044E-2</v>
      </c>
      <c r="GW18" s="152"/>
      <c r="GX18" s="131">
        <f t="shared" ref="GX18" si="25">GX17/FZ17-1</f>
        <v>3.6504575158393004E-2</v>
      </c>
      <c r="GY18" s="152"/>
      <c r="GZ18" s="131">
        <f t="shared" ref="GZ18" si="26">GZ17/GB17-1</f>
        <v>4.220067965144203E-2</v>
      </c>
      <c r="HA18" s="152"/>
      <c r="HB18" s="131">
        <f t="shared" ref="HB18" si="27">HB17/GD17-1</f>
        <v>5.1586272640609998E-2</v>
      </c>
      <c r="HC18" s="152"/>
      <c r="HD18" s="131">
        <f t="shared" ref="HD18" si="28">HD17/GF17-1</f>
        <v>3.457644824311501E-2</v>
      </c>
      <c r="HE18" s="152"/>
      <c r="HF18" s="131">
        <f t="shared" ref="HF18" si="29">HF17/GH17-1</f>
        <v>2.067167510376211E-2</v>
      </c>
      <c r="HG18" s="152"/>
      <c r="HH18" s="131">
        <f t="shared" ref="HH18" si="30">HH17/GJ17-1</f>
        <v>1.9328010014414643E-2</v>
      </c>
      <c r="HI18" s="152"/>
      <c r="HJ18" s="131">
        <f t="shared" ref="HJ18" si="31">HJ17/GL17-1</f>
        <v>1.6684158275422023E-2</v>
      </c>
      <c r="HK18" s="152"/>
      <c r="HL18" s="131">
        <f t="shared" ref="HL18" si="32">HL17/GN17-1</f>
        <v>1.4765315739868168E-2</v>
      </c>
      <c r="HM18" s="152"/>
      <c r="HN18" s="131">
        <f t="shared" ref="HN18" si="33">HN17/GP17-1</f>
        <v>2.0747162882265524E-2</v>
      </c>
      <c r="HO18" s="152"/>
      <c r="HP18" s="173">
        <f t="shared" ref="HP18" si="34">HP17/GR17-1</f>
        <v>2.6996226415094249E-2</v>
      </c>
      <c r="HQ18" s="152"/>
      <c r="HR18" s="131">
        <f>HR17/GT17-1</f>
        <v>2.0423672194251674E-2</v>
      </c>
      <c r="HS18" s="152"/>
      <c r="HT18" s="131">
        <f>HT17/GV17-1</f>
        <v>1.3489348143344904E-2</v>
      </c>
      <c r="HU18" s="152"/>
      <c r="HV18" s="131">
        <f>HV17/GX17-1</f>
        <v>9.5272401483348368E-3</v>
      </c>
      <c r="HW18" s="152"/>
      <c r="HX18" s="131">
        <f>HX17/GZ17-1</f>
        <v>3.7721666353465189E-3</v>
      </c>
      <c r="HY18" s="152"/>
      <c r="HZ18" s="131">
        <f>HZ17/HB17-1</f>
        <v>-6.4490161488296449E-3</v>
      </c>
      <c r="IA18" s="152"/>
      <c r="IB18" s="131">
        <f>IB17/HD17-1</f>
        <v>6.0500693495280089E-3</v>
      </c>
      <c r="IC18" s="152"/>
      <c r="ID18" s="131">
        <f>ID17/HF17-1</f>
        <v>2.1723250717672116E-2</v>
      </c>
      <c r="IE18" s="132"/>
      <c r="IF18" s="131">
        <f>IF17/HH17-1</f>
        <v>2.3388140420017134E-2</v>
      </c>
      <c r="IG18" s="132"/>
    </row>
    <row r="19" spans="2:249" ht="15" customHeight="1" thickBot="1" x14ac:dyDescent="0.25">
      <c r="B19" s="706" t="s">
        <v>55</v>
      </c>
      <c r="C19" s="707"/>
      <c r="D19" s="707"/>
      <c r="E19" s="708"/>
      <c r="F19" s="287" t="s">
        <v>125</v>
      </c>
      <c r="G19" s="288"/>
      <c r="H19" s="419">
        <f t="shared" ref="H19" si="35">(H17-F17)/H17</f>
        <v>5.882352941176415E-3</v>
      </c>
      <c r="I19" s="419"/>
      <c r="J19" s="419">
        <f t="shared" ref="J19" si="36">(J17-H17)/J17</f>
        <v>3.9062500000000555E-3</v>
      </c>
      <c r="K19" s="419"/>
      <c r="L19" s="419">
        <f t="shared" ref="L19" si="37">(L17-J17)/L17</f>
        <v>4.859086491739553E-3</v>
      </c>
      <c r="M19" s="419"/>
      <c r="N19" s="419">
        <f t="shared" ref="N19" si="38">(N17-L17)/N17</f>
        <v>9.7087378640771176E-4</v>
      </c>
      <c r="O19" s="419"/>
      <c r="P19" s="419">
        <f t="shared" ref="P19" si="39">(P17-N17)/P17</f>
        <v>4.830917874396135E-3</v>
      </c>
      <c r="Q19" s="419"/>
      <c r="R19" s="419">
        <f t="shared" ref="R19" si="40">(R17-P17)/R17</f>
        <v>-8.7719298245614585E-3</v>
      </c>
      <c r="S19" s="419"/>
      <c r="T19" s="419">
        <f t="shared" ref="T19" si="41">(T17-R17)/T17</f>
        <v>1.9455252918288216E-3</v>
      </c>
      <c r="U19" s="419"/>
      <c r="V19" s="419">
        <f t="shared" ref="V19" si="42">(V17-T17)/V17</f>
        <v>2.9097963142579743E-3</v>
      </c>
      <c r="W19" s="419"/>
      <c r="X19" s="419">
        <f t="shared" ref="X19" si="43">(X17-V17)/X17</f>
        <v>-9.7087378640771176E-4</v>
      </c>
      <c r="Y19" s="419"/>
      <c r="Z19" s="419">
        <f>(Z17-X17)/Z17</f>
        <v>-3.8986354775829017E-3</v>
      </c>
      <c r="AA19" s="419"/>
      <c r="AB19" s="419">
        <f>(AB17-Z17)/AB17</f>
        <v>-3.9138943248531455E-3</v>
      </c>
      <c r="AC19" s="420"/>
      <c r="AD19" s="80"/>
      <c r="AE19" s="81">
        <v>9.7847358121327943E-4</v>
      </c>
      <c r="AF19" s="82"/>
      <c r="AG19" s="83">
        <v>-7.82013685239491E-3</v>
      </c>
      <c r="AH19" s="84"/>
      <c r="AI19" s="85">
        <v>8.8669950738917702E-3</v>
      </c>
      <c r="AJ19" s="84"/>
      <c r="AK19" s="85">
        <v>4.8828125E-3</v>
      </c>
      <c r="AL19" s="84"/>
      <c r="AM19" s="85">
        <v>4.8590864917394949E-3</v>
      </c>
      <c r="AN19" s="82"/>
      <c r="AO19" s="85">
        <v>9.6711798839455021E-4</v>
      </c>
      <c r="AP19" s="82"/>
      <c r="AQ19" s="85">
        <v>9.6618357487909812E-4</v>
      </c>
      <c r="AR19" s="82"/>
      <c r="AS19" s="85">
        <v>-4.0000000000000001E-3</v>
      </c>
      <c r="AT19" s="86"/>
      <c r="AU19" s="85">
        <v>-5.0000000000000001E-3</v>
      </c>
      <c r="AV19" s="82"/>
      <c r="AW19" s="85">
        <v>9.7370983446942695E-4</v>
      </c>
      <c r="AX19" s="82"/>
      <c r="AY19" s="85">
        <v>0</v>
      </c>
      <c r="AZ19" s="82"/>
      <c r="BA19" s="87">
        <v>-1E-3</v>
      </c>
      <c r="BB19" s="663">
        <v>1E-3</v>
      </c>
      <c r="BC19" s="583"/>
      <c r="BD19" s="583">
        <v>1E-3</v>
      </c>
      <c r="BE19" s="584"/>
      <c r="BF19" s="583">
        <v>3.0000000000000001E-3</v>
      </c>
      <c r="BG19" s="584"/>
      <c r="BH19" s="583">
        <v>5.0000000000000001E-3</v>
      </c>
      <c r="BI19" s="584"/>
      <c r="BJ19" s="583">
        <v>2E-3</v>
      </c>
      <c r="BK19" s="584"/>
      <c r="BL19" s="583">
        <v>-1E-3</v>
      </c>
      <c r="BM19" s="584"/>
      <c r="BN19" s="583">
        <v>1E-3</v>
      </c>
      <c r="BO19" s="584"/>
      <c r="BP19" s="583">
        <v>0</v>
      </c>
      <c r="BQ19" s="584"/>
      <c r="BR19" s="583">
        <v>2E-3</v>
      </c>
      <c r="BS19" s="584"/>
      <c r="BT19" s="583">
        <v>1E-3</v>
      </c>
      <c r="BU19" s="584"/>
      <c r="BV19" s="743">
        <v>-1E-3</v>
      </c>
      <c r="BW19" s="584"/>
      <c r="BX19" s="583">
        <v>1E-3</v>
      </c>
      <c r="BY19" s="664"/>
      <c r="BZ19" s="663">
        <v>3.0000000000000001E-3</v>
      </c>
      <c r="CA19" s="584"/>
      <c r="CB19" s="583">
        <v>3.0000000000000001E-3</v>
      </c>
      <c r="CC19" s="584"/>
      <c r="CD19" s="583">
        <v>-1E-3</v>
      </c>
      <c r="CE19" s="584"/>
      <c r="CF19" s="583">
        <v>0</v>
      </c>
      <c r="CG19" s="584"/>
      <c r="CH19" s="583">
        <v>0</v>
      </c>
      <c r="CI19" s="584"/>
      <c r="CJ19" s="583">
        <v>-2E-3</v>
      </c>
      <c r="CK19" s="628"/>
      <c r="CL19" s="583">
        <v>-2E-3</v>
      </c>
      <c r="CM19" s="583"/>
      <c r="CN19" s="583">
        <v>-2E-3</v>
      </c>
      <c r="CO19" s="584"/>
      <c r="CP19" s="583">
        <v>3.0000000000000001E-3</v>
      </c>
      <c r="CQ19" s="584"/>
      <c r="CR19" s="583">
        <v>3.0000000000000001E-3</v>
      </c>
      <c r="CS19" s="584"/>
      <c r="CT19" s="583">
        <v>-2E-3</v>
      </c>
      <c r="CU19" s="584"/>
      <c r="CV19" s="583">
        <v>-2E-3</v>
      </c>
      <c r="CW19" s="584"/>
      <c r="CX19" s="590">
        <v>2E-3</v>
      </c>
      <c r="CY19" s="591"/>
      <c r="CZ19" s="333">
        <v>2E-3</v>
      </c>
      <c r="DA19" s="335"/>
      <c r="DB19" s="550">
        <v>3.0000000000000001E-3</v>
      </c>
      <c r="DC19" s="581"/>
      <c r="DD19" s="768">
        <v>1E-3</v>
      </c>
      <c r="DE19" s="769"/>
      <c r="DF19" s="550">
        <v>2E-3</v>
      </c>
      <c r="DG19" s="549"/>
      <c r="DH19" s="550">
        <v>0</v>
      </c>
      <c r="DI19" s="581"/>
      <c r="DJ19" s="592">
        <v>2E-3</v>
      </c>
      <c r="DK19" s="593"/>
      <c r="DL19" s="592">
        <v>-1E-3</v>
      </c>
      <c r="DM19" s="593"/>
      <c r="DN19" s="592">
        <v>1E-3</v>
      </c>
      <c r="DO19" s="593"/>
      <c r="DP19" s="592">
        <v>0</v>
      </c>
      <c r="DQ19" s="593"/>
      <c r="DR19" s="550">
        <v>6.6350710900464627E-4</v>
      </c>
      <c r="DS19" s="770"/>
      <c r="DT19" s="550">
        <v>-4.0000000000000001E-3</v>
      </c>
      <c r="DU19" s="770"/>
      <c r="DV19" s="550">
        <v>-4.0000000000000001E-3</v>
      </c>
      <c r="DW19" s="549"/>
      <c r="DX19" s="776">
        <v>-2.8653295128939771E-3</v>
      </c>
      <c r="DY19" s="770"/>
      <c r="DZ19" s="550">
        <v>9.5785440613016526E-4</v>
      </c>
      <c r="EA19" s="581"/>
      <c r="EB19" s="550">
        <v>3.827751196172402E-3</v>
      </c>
      <c r="EC19" s="549"/>
      <c r="ED19" s="550">
        <v>2.8598665395613843E-3</v>
      </c>
      <c r="EE19" s="549"/>
      <c r="EF19" s="550">
        <v>9.5057034220524805E-4</v>
      </c>
      <c r="EG19" s="549"/>
      <c r="EH19" s="550">
        <v>-3.3570750237416069E-3</v>
      </c>
      <c r="EI19" s="551"/>
      <c r="EJ19" s="550">
        <v>2.2068387225873121E-3</v>
      </c>
      <c r="EK19" s="549"/>
      <c r="EL19" s="550">
        <v>-2.7543756732627545E-3</v>
      </c>
      <c r="EM19" s="549"/>
      <c r="EN19" s="550">
        <v>-4.7479034859909675E-4</v>
      </c>
      <c r="EO19" s="551"/>
      <c r="EP19" s="550">
        <v>-5.2366208629273103E-4</v>
      </c>
      <c r="EQ19" s="549"/>
      <c r="ER19" s="550">
        <v>1.5555854584259343E-4</v>
      </c>
      <c r="ES19" s="549"/>
      <c r="ET19" s="550">
        <v>-1.9083969465648609E-3</v>
      </c>
      <c r="EU19" s="552"/>
      <c r="EV19" s="549">
        <v>1.4340344168259911E-3</v>
      </c>
      <c r="EW19" s="549"/>
      <c r="EX19" s="550">
        <v>-3.0000000000000001E-3</v>
      </c>
      <c r="EY19" s="551"/>
      <c r="EZ19" s="125">
        <f>-0.004</f>
        <v>-4.0000000000000001E-3</v>
      </c>
      <c r="FA19" s="153"/>
      <c r="FB19" s="125">
        <v>-1.2999999999999999E-2</v>
      </c>
      <c r="FC19" s="554"/>
      <c r="FD19" s="125">
        <f>FD17/FB17-1</f>
        <v>0</v>
      </c>
      <c r="FE19" s="554"/>
      <c r="FF19" s="125">
        <f>FF17/FD17-1</f>
        <v>5.1528724440117468E-3</v>
      </c>
      <c r="FG19" s="153"/>
      <c r="FH19" s="125">
        <f>FH17/FF17-1</f>
        <v>-4.0453670085596194E-3</v>
      </c>
      <c r="FI19" s="153"/>
      <c r="FJ19" s="125">
        <f t="shared" ref="FJ19" si="44">FJ17/FH17-1</f>
        <v>1.6632364441360181E-4</v>
      </c>
      <c r="FK19" s="153"/>
      <c r="FL19" s="125">
        <f t="shared" ref="FL19" si="45">FL17/FJ17-1</f>
        <v>5.9710956182468244E-4</v>
      </c>
      <c r="FM19" s="153"/>
      <c r="FN19" s="125">
        <f t="shared" ref="FN19" si="46">FN17/FL17-1</f>
        <v>-1.4432875466152684E-3</v>
      </c>
      <c r="FO19" s="153"/>
      <c r="FP19" s="125">
        <f t="shared" ref="FP19" si="47">FP17/FN17-1</f>
        <v>-1.043394301821321E-3</v>
      </c>
      <c r="FQ19" s="554"/>
      <c r="FR19" s="125">
        <f t="shared" ref="FR19" si="48">FR17/FP17-1</f>
        <v>3.5621584965663811E-3</v>
      </c>
      <c r="FS19" s="126"/>
      <c r="FT19" s="174">
        <f t="shared" ref="FT19" si="49">FT17/FR17-1</f>
        <v>2.9126213592232109E-3</v>
      </c>
      <c r="FU19" s="153"/>
      <c r="FV19" s="125">
        <f t="shared" ref="FV19" si="50">FV17/FT17-1</f>
        <v>5.8083252662148865E-3</v>
      </c>
      <c r="FW19" s="554"/>
      <c r="FX19" s="153">
        <f t="shared" ref="FX19" si="51">FX17/FV17-1</f>
        <v>3.8498556304138454E-3</v>
      </c>
      <c r="FY19" s="153"/>
      <c r="FZ19" s="125">
        <f t="shared" ref="FZ19" si="52">FZ17/FX17-1</f>
        <v>1.4899328859059313E-3</v>
      </c>
      <c r="GA19" s="153"/>
      <c r="GB19" s="125">
        <f t="shared" ref="GB19" si="53">GB17/FZ17-1</f>
        <v>2.0669108538189374E-3</v>
      </c>
      <c r="GC19" s="153"/>
      <c r="GD19" s="125">
        <f t="shared" ref="GD19" si="54">GD17/GB17-1</f>
        <v>2.1849351254832339E-3</v>
      </c>
      <c r="GE19" s="153"/>
      <c r="GF19" s="125">
        <f t="shared" ref="GF19" si="55">GF17/GD17-1</f>
        <v>3.8131553860818457E-3</v>
      </c>
      <c r="GG19" s="153"/>
      <c r="GH19" s="125">
        <f t="shared" ref="GH19" si="56">GH17/GF17-1</f>
        <v>-1.0446343779668688E-4</v>
      </c>
      <c r="GI19" s="153"/>
      <c r="GJ19" s="125">
        <f t="shared" ref="GJ19" si="57">GJ17/GH17-1</f>
        <v>1.5101292632657692E-3</v>
      </c>
      <c r="GK19" s="153"/>
      <c r="GL19" s="125">
        <f t="shared" ref="GL19" si="58">GL17/GJ17-1</f>
        <v>3.0062210757910712E-3</v>
      </c>
      <c r="GM19" s="153"/>
      <c r="GN19" s="125">
        <f t="shared" ref="GN19" si="59">GN17/GL17-1</f>
        <v>3.1673994232495062E-3</v>
      </c>
      <c r="GO19" s="153"/>
      <c r="GP19" s="125">
        <f t="shared" ref="GP19" si="60">GP17/GN17-1</f>
        <v>-4.213006597549418E-3</v>
      </c>
      <c r="GQ19" s="153"/>
      <c r="GR19" s="174">
        <f t="shared" ref="GR19" si="61">GR17/GP17-1</f>
        <v>3.2843364599206559E-3</v>
      </c>
      <c r="GS19" s="153"/>
      <c r="GT19" s="125">
        <f t="shared" ref="GT19" si="62">GT17/GR17-1</f>
        <v>6.7858490566037322E-3</v>
      </c>
      <c r="GU19" s="153"/>
      <c r="GV19" s="125">
        <f>GV17/GT17-1</f>
        <v>8.7013314367692107E-3</v>
      </c>
      <c r="GW19" s="153"/>
      <c r="GX19" s="125">
        <f>GX17/GV17-1</f>
        <v>5.7650915623992383E-3</v>
      </c>
      <c r="GY19" s="153"/>
      <c r="GZ19" s="125">
        <f>GZ17/GX17-1</f>
        <v>7.5737633753123479E-3</v>
      </c>
      <c r="HA19" s="153"/>
      <c r="HB19" s="125">
        <f>HB17/GZ17-1</f>
        <v>1.1210164224459973E-2</v>
      </c>
      <c r="HC19" s="153"/>
      <c r="HD19" s="125">
        <f>HD17/HB17-1</f>
        <v>-1.2423919921241255E-2</v>
      </c>
      <c r="HE19" s="153"/>
      <c r="HF19" s="125">
        <f>HF17/HD17-1</f>
        <v>-1.3543122922612061E-2</v>
      </c>
      <c r="HG19" s="153"/>
      <c r="HH19" s="125">
        <f>HH17/HF17-1</f>
        <v>1.9168942590863658E-4</v>
      </c>
      <c r="HI19" s="153"/>
      <c r="HJ19" s="125">
        <f>HJ17/HH17-1</f>
        <v>4.0470349189347665E-4</v>
      </c>
      <c r="HK19" s="153"/>
      <c r="HL19" s="125">
        <f>HL17/HJ17-1</f>
        <v>1.2740677915661358E-3</v>
      </c>
      <c r="HM19" s="153"/>
      <c r="HN19" s="125">
        <f>HN17/HL17-1</f>
        <v>1.6569669702581891E-3</v>
      </c>
      <c r="HO19" s="153"/>
      <c r="HP19" s="174">
        <f>HP17/HN17-1</f>
        <v>9.4264917242339319E-3</v>
      </c>
      <c r="HQ19" s="153"/>
      <c r="HR19" s="125">
        <f>HR17/HP17-1</f>
        <v>3.426368894081655E-4</v>
      </c>
      <c r="HS19" s="153"/>
      <c r="HT19" s="125">
        <f>HT17/HR17-1</f>
        <v>1.8466669543952818E-3</v>
      </c>
      <c r="HU19" s="153"/>
      <c r="HV19" s="125">
        <f>HV17/HT17-1</f>
        <v>1.8331805682860747E-3</v>
      </c>
      <c r="HW19" s="153"/>
      <c r="HX19" s="125">
        <f>HX17/HV17-1</f>
        <v>1.8298261665141702E-3</v>
      </c>
      <c r="HY19" s="153"/>
      <c r="HZ19" s="125">
        <f>HZ17/HX17-1</f>
        <v>9.1324200913245335E-4</v>
      </c>
      <c r="IA19" s="153"/>
      <c r="IB19" s="125">
        <f>IB17/HZ17-1</f>
        <v>0</v>
      </c>
      <c r="IC19" s="153"/>
      <c r="ID19" s="125">
        <f>ID17/IB17-1</f>
        <v>1.8248175182482562E-3</v>
      </c>
      <c r="IE19" s="126"/>
      <c r="IF19" s="125">
        <f>IF17/ID17-1</f>
        <v>1.8214936247722413E-3</v>
      </c>
      <c r="IG19" s="126"/>
    </row>
    <row r="20" spans="2:249" ht="15" customHeight="1" x14ac:dyDescent="0.2">
      <c r="C20" s="47" t="s">
        <v>62</v>
      </c>
      <c r="D20" s="1" t="s">
        <v>63</v>
      </c>
      <c r="CB20" s="9"/>
      <c r="CC20" s="29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Y20" s="8"/>
      <c r="DA20" s="13"/>
      <c r="DC20" s="8"/>
    </row>
    <row r="21" spans="2:249" ht="15" customHeight="1" x14ac:dyDescent="0.2">
      <c r="C21" s="48" t="s">
        <v>3</v>
      </c>
      <c r="D21" s="1" t="s">
        <v>8</v>
      </c>
      <c r="CC21" s="5"/>
      <c r="CE21" s="5"/>
      <c r="CG21" s="5"/>
      <c r="CU21" s="14"/>
      <c r="CZ21" s="23"/>
      <c r="DC21" s="5"/>
      <c r="FW21" s="28"/>
    </row>
    <row r="22" spans="2:249" ht="15" customHeight="1" x14ac:dyDescent="0.2">
      <c r="C22" s="2"/>
      <c r="D22" s="1"/>
      <c r="I22" s="5"/>
      <c r="K22" s="5"/>
      <c r="M22" s="5"/>
      <c r="AA22" s="14"/>
      <c r="AF22" s="23"/>
      <c r="AI22" s="5"/>
    </row>
    <row r="23" spans="2:249" ht="15" customHeight="1" x14ac:dyDescent="0.2">
      <c r="AI23" s="5"/>
      <c r="BL23" s="24"/>
      <c r="BM23" s="24"/>
    </row>
    <row r="24" spans="2:249" ht="15" customHeight="1" x14ac:dyDescent="0.2">
      <c r="B24" s="4" t="s">
        <v>109</v>
      </c>
      <c r="AQ24" s="16"/>
      <c r="AS24" s="16"/>
    </row>
    <row r="25" spans="2:249" ht="15" customHeight="1" thickBot="1" x14ac:dyDescent="0.25">
      <c r="B25" s="4"/>
      <c r="AQ25" s="16"/>
      <c r="BG25" s="16"/>
      <c r="BS25" s="16"/>
      <c r="BY25" s="16"/>
      <c r="FG25" s="16"/>
      <c r="IO25" s="16" t="s">
        <v>10</v>
      </c>
    </row>
    <row r="26" spans="2:249" ht="15" customHeight="1" thickBot="1" x14ac:dyDescent="0.25">
      <c r="B26" s="694"/>
      <c r="C26" s="695"/>
      <c r="D26" s="695"/>
      <c r="E26" s="696"/>
      <c r="F26" s="197">
        <v>41365</v>
      </c>
      <c r="G26" s="199"/>
      <c r="H26" s="197">
        <v>41395</v>
      </c>
      <c r="I26" s="199"/>
      <c r="J26" s="197">
        <v>41426</v>
      </c>
      <c r="K26" s="199"/>
      <c r="L26" s="197">
        <v>41456</v>
      </c>
      <c r="M26" s="199"/>
      <c r="N26" s="268">
        <v>41487</v>
      </c>
      <c r="O26" s="268"/>
      <c r="P26" s="268">
        <v>41518</v>
      </c>
      <c r="Q26" s="268"/>
      <c r="R26" s="268">
        <v>41548</v>
      </c>
      <c r="S26" s="268"/>
      <c r="T26" s="197">
        <v>41579</v>
      </c>
      <c r="U26" s="199"/>
      <c r="V26" s="268">
        <v>41609</v>
      </c>
      <c r="W26" s="268"/>
      <c r="X26" s="197">
        <v>41670</v>
      </c>
      <c r="Y26" s="199"/>
      <c r="Z26" s="197">
        <v>41671</v>
      </c>
      <c r="AA26" s="199"/>
      <c r="AB26" s="268">
        <v>41699</v>
      </c>
      <c r="AC26" s="268"/>
      <c r="AD26" s="268">
        <v>41730</v>
      </c>
      <c r="AE26" s="268"/>
      <c r="AF26" s="268">
        <v>41760</v>
      </c>
      <c r="AG26" s="268"/>
      <c r="AH26" s="268">
        <v>41791</v>
      </c>
      <c r="AI26" s="268"/>
      <c r="AJ26" s="268">
        <v>41821</v>
      </c>
      <c r="AK26" s="268"/>
      <c r="AL26" s="268">
        <v>41852</v>
      </c>
      <c r="AM26" s="268"/>
      <c r="AN26" s="268">
        <v>41884</v>
      </c>
      <c r="AO26" s="268"/>
      <c r="AP26" s="268">
        <v>41913</v>
      </c>
      <c r="AQ26" s="268"/>
      <c r="AR26" s="268">
        <v>41945</v>
      </c>
      <c r="AS26" s="268"/>
      <c r="AT26" s="339">
        <v>41976</v>
      </c>
      <c r="AU26" s="127"/>
      <c r="AV26" s="127">
        <v>42010</v>
      </c>
      <c r="AW26" s="127"/>
      <c r="AX26" s="127">
        <v>42042</v>
      </c>
      <c r="AY26" s="127"/>
      <c r="AZ26" s="127">
        <v>42074</v>
      </c>
      <c r="BA26" s="127"/>
      <c r="BB26" s="127">
        <v>42106</v>
      </c>
      <c r="BC26" s="127"/>
      <c r="BD26" s="127">
        <v>42125</v>
      </c>
      <c r="BE26" s="127"/>
      <c r="BF26" s="127">
        <v>42156</v>
      </c>
      <c r="BG26" s="127"/>
      <c r="BH26" s="127">
        <v>42186</v>
      </c>
      <c r="BI26" s="127"/>
      <c r="BJ26" s="127">
        <v>42221</v>
      </c>
      <c r="BK26" s="127"/>
      <c r="BL26" s="127">
        <v>42253</v>
      </c>
      <c r="BM26" s="127"/>
      <c r="BN26" s="127">
        <v>42284</v>
      </c>
      <c r="BO26" s="127"/>
      <c r="BP26" s="94">
        <v>42316</v>
      </c>
      <c r="BQ26" s="95"/>
      <c r="BR26" s="94">
        <v>42347</v>
      </c>
      <c r="BS26" s="111"/>
      <c r="BT26" s="748">
        <v>42376</v>
      </c>
      <c r="BU26" s="95"/>
      <c r="BV26" s="95">
        <v>42408</v>
      </c>
      <c r="BW26" s="127"/>
      <c r="BX26" s="95">
        <v>42460</v>
      </c>
      <c r="BY26" s="127"/>
      <c r="BZ26" s="127">
        <v>42461</v>
      </c>
      <c r="CA26" s="94"/>
      <c r="CB26" s="127">
        <v>42492</v>
      </c>
      <c r="CC26" s="127"/>
      <c r="CD26" s="95">
        <v>42524</v>
      </c>
      <c r="CE26" s="95"/>
      <c r="CF26" s="95">
        <v>42555</v>
      </c>
      <c r="CG26" s="95"/>
      <c r="CH26" s="95">
        <v>42587</v>
      </c>
      <c r="CI26" s="95"/>
      <c r="CJ26" s="95">
        <v>42619</v>
      </c>
      <c r="CK26" s="95"/>
      <c r="CL26" s="95">
        <v>42650</v>
      </c>
      <c r="CM26" s="95"/>
      <c r="CN26" s="95">
        <v>42682</v>
      </c>
      <c r="CO26" s="95"/>
      <c r="CP26" s="127">
        <v>42713</v>
      </c>
      <c r="CQ26" s="102"/>
      <c r="CR26" s="339">
        <v>42745</v>
      </c>
      <c r="CS26" s="102"/>
      <c r="CT26" s="127">
        <v>42777</v>
      </c>
      <c r="CU26" s="102"/>
      <c r="CV26" s="127">
        <v>42806</v>
      </c>
      <c r="CW26" s="102"/>
      <c r="CX26" s="127">
        <v>42838</v>
      </c>
      <c r="CY26" s="102"/>
      <c r="CZ26" s="127">
        <v>42856</v>
      </c>
      <c r="DA26" s="102"/>
      <c r="DB26" s="127">
        <v>42888</v>
      </c>
      <c r="DC26" s="95"/>
      <c r="DD26" s="95">
        <v>42919</v>
      </c>
      <c r="DE26" s="102"/>
      <c r="DF26" s="127">
        <v>42951</v>
      </c>
      <c r="DG26" s="102"/>
      <c r="DH26" s="127">
        <v>42983</v>
      </c>
      <c r="DI26" s="102"/>
      <c r="DJ26" s="127">
        <v>43013</v>
      </c>
      <c r="DK26" s="102"/>
      <c r="DL26" s="127">
        <v>43046</v>
      </c>
      <c r="DM26" s="95"/>
      <c r="DN26" s="127">
        <v>43077</v>
      </c>
      <c r="DO26" s="128"/>
      <c r="DP26" s="339">
        <v>43114</v>
      </c>
      <c r="DQ26" s="102"/>
      <c r="DR26" s="127">
        <v>43146</v>
      </c>
      <c r="DS26" s="102"/>
      <c r="DT26" s="127">
        <v>43168</v>
      </c>
      <c r="DU26" s="95"/>
      <c r="DV26" s="95">
        <v>43200</v>
      </c>
      <c r="DW26" s="102"/>
      <c r="DX26" s="127">
        <v>43231</v>
      </c>
      <c r="DY26" s="102"/>
      <c r="DZ26" s="127">
        <v>43263</v>
      </c>
      <c r="EA26" s="102"/>
      <c r="EB26" s="127">
        <v>43294</v>
      </c>
      <c r="EC26" s="102"/>
      <c r="ED26" s="127">
        <v>43326</v>
      </c>
      <c r="EE26" s="102"/>
      <c r="EF26" s="127">
        <v>43327</v>
      </c>
      <c r="EG26" s="102"/>
      <c r="EH26" s="127">
        <v>43387</v>
      </c>
      <c r="EI26" s="102"/>
      <c r="EJ26" s="127">
        <v>43419</v>
      </c>
      <c r="EK26" s="102"/>
      <c r="EL26" s="127">
        <v>43452</v>
      </c>
      <c r="EM26" s="102"/>
      <c r="EN26" s="339">
        <v>43466</v>
      </c>
      <c r="EO26" s="102"/>
      <c r="EP26" s="127">
        <v>43498</v>
      </c>
      <c r="EQ26" s="102"/>
      <c r="ER26" s="127">
        <v>43527</v>
      </c>
      <c r="ES26" s="102"/>
      <c r="ET26" s="127">
        <v>43559</v>
      </c>
      <c r="EU26" s="102"/>
      <c r="EV26" s="127">
        <v>43590</v>
      </c>
      <c r="EW26" s="102"/>
      <c r="EX26" s="127">
        <v>43622</v>
      </c>
      <c r="EY26" s="95"/>
      <c r="EZ26" s="95">
        <v>43653</v>
      </c>
      <c r="FA26" s="102"/>
      <c r="FB26" s="127">
        <v>43685</v>
      </c>
      <c r="FC26" s="102"/>
      <c r="FD26" s="127">
        <v>43717</v>
      </c>
      <c r="FE26" s="95"/>
      <c r="FF26" s="127">
        <v>43748</v>
      </c>
      <c r="FG26" s="95"/>
      <c r="FH26" s="127">
        <v>43780</v>
      </c>
      <c r="FI26" s="95"/>
      <c r="FJ26" s="127">
        <v>43811</v>
      </c>
      <c r="FK26" s="102"/>
      <c r="FL26" s="339">
        <v>43831</v>
      </c>
      <c r="FM26" s="102"/>
      <c r="FN26" s="127">
        <v>43863</v>
      </c>
      <c r="FO26" s="95"/>
      <c r="FP26" s="95">
        <v>43893</v>
      </c>
      <c r="FQ26" s="102"/>
      <c r="FR26" s="127">
        <v>43925</v>
      </c>
      <c r="FS26" s="95"/>
      <c r="FT26" s="95">
        <v>43956</v>
      </c>
      <c r="FU26" s="102"/>
      <c r="FV26" s="127">
        <v>43988</v>
      </c>
      <c r="FW26" s="95"/>
      <c r="FX26" s="127">
        <v>44019</v>
      </c>
      <c r="FY26" s="102"/>
      <c r="FZ26" s="127">
        <v>44051</v>
      </c>
      <c r="GA26" s="102"/>
      <c r="GB26" s="127">
        <v>44083</v>
      </c>
      <c r="GC26" s="102"/>
      <c r="GD26" s="127">
        <v>44114</v>
      </c>
      <c r="GE26" s="102"/>
      <c r="GF26" s="127">
        <v>44146</v>
      </c>
      <c r="GG26" s="102"/>
      <c r="GH26" s="127">
        <v>44177</v>
      </c>
      <c r="GI26" s="102"/>
      <c r="GJ26" s="339">
        <v>44209</v>
      </c>
      <c r="GK26" s="102"/>
      <c r="GL26" s="127">
        <v>44228</v>
      </c>
      <c r="GM26" s="102"/>
      <c r="GN26" s="127">
        <v>44257</v>
      </c>
      <c r="GO26" s="95"/>
      <c r="GP26" s="127">
        <v>44289</v>
      </c>
      <c r="GQ26" s="102"/>
      <c r="GR26" s="127">
        <v>44320</v>
      </c>
      <c r="GS26" s="102"/>
      <c r="GT26" s="127">
        <v>44352</v>
      </c>
      <c r="GU26" s="102"/>
      <c r="GV26" s="127">
        <v>44383</v>
      </c>
      <c r="GW26" s="102"/>
      <c r="GX26" s="127">
        <v>44415</v>
      </c>
      <c r="GY26" s="95"/>
      <c r="GZ26" s="95">
        <v>44447</v>
      </c>
      <c r="HA26" s="102"/>
      <c r="HB26" s="127">
        <v>44478</v>
      </c>
      <c r="HC26" s="102"/>
      <c r="HD26" s="127">
        <v>44510</v>
      </c>
      <c r="HE26" s="102"/>
      <c r="HF26" s="127">
        <v>44541</v>
      </c>
      <c r="HG26" s="128"/>
      <c r="HH26" s="127">
        <v>44573</v>
      </c>
      <c r="HI26" s="102"/>
      <c r="HJ26" s="127">
        <v>44605</v>
      </c>
      <c r="HK26" s="102"/>
      <c r="HL26" s="127">
        <v>44634</v>
      </c>
      <c r="HM26" s="102"/>
      <c r="HN26" s="127">
        <v>44666</v>
      </c>
      <c r="HO26" s="102"/>
      <c r="HP26" s="127">
        <v>44698</v>
      </c>
      <c r="HQ26" s="102"/>
      <c r="HR26" s="127">
        <v>44730</v>
      </c>
      <c r="HS26" s="102"/>
      <c r="HT26" s="127">
        <v>44761</v>
      </c>
      <c r="HU26" s="102"/>
      <c r="HV26" s="127">
        <v>44793</v>
      </c>
      <c r="HW26" s="95"/>
      <c r="HX26" s="95">
        <v>44825</v>
      </c>
      <c r="HY26" s="102"/>
      <c r="HZ26" s="127">
        <v>44856</v>
      </c>
      <c r="IA26" s="95"/>
      <c r="IB26" s="95">
        <v>44888</v>
      </c>
      <c r="IC26" s="102"/>
      <c r="ID26" s="127">
        <v>44919</v>
      </c>
      <c r="IE26" s="128"/>
      <c r="IF26" s="127">
        <v>44951</v>
      </c>
      <c r="IG26" s="102"/>
      <c r="IH26" s="127">
        <v>44983</v>
      </c>
      <c r="II26" s="102"/>
      <c r="IJ26" s="127">
        <v>45012</v>
      </c>
      <c r="IK26" s="102"/>
      <c r="IL26" s="127">
        <v>45044</v>
      </c>
      <c r="IM26" s="102"/>
      <c r="IN26" s="127">
        <v>45051</v>
      </c>
      <c r="IO26" s="128"/>
    </row>
    <row r="27" spans="2:249" ht="15" customHeight="1" thickTop="1" x14ac:dyDescent="0.2">
      <c r="B27" s="712" t="s">
        <v>9</v>
      </c>
      <c r="C27" s="713"/>
      <c r="D27" s="713"/>
      <c r="E27" s="714"/>
      <c r="F27" s="437">
        <v>326.37</v>
      </c>
      <c r="G27" s="438"/>
      <c r="H27" s="437">
        <v>327.5</v>
      </c>
      <c r="I27" s="438"/>
      <c r="J27" s="437">
        <v>330.07</v>
      </c>
      <c r="K27" s="438"/>
      <c r="L27" s="437">
        <v>332.81</v>
      </c>
      <c r="M27" s="438"/>
      <c r="N27" s="432">
        <v>332.31</v>
      </c>
      <c r="O27" s="432"/>
      <c r="P27" s="432">
        <v>333.4</v>
      </c>
      <c r="Q27" s="432"/>
      <c r="R27" s="431">
        <v>334.42</v>
      </c>
      <c r="S27" s="432"/>
      <c r="T27" s="429">
        <v>333.59</v>
      </c>
      <c r="U27" s="430"/>
      <c r="V27" s="431">
        <v>334.51</v>
      </c>
      <c r="W27" s="432"/>
      <c r="X27" s="429">
        <v>334.05</v>
      </c>
      <c r="Y27" s="430"/>
      <c r="Z27" s="429">
        <v>333.42</v>
      </c>
      <c r="AA27" s="430"/>
      <c r="AB27" s="431">
        <v>336.54</v>
      </c>
      <c r="AC27" s="430"/>
      <c r="AD27" s="429">
        <v>339.88</v>
      </c>
      <c r="AE27" s="430"/>
      <c r="AF27" s="429">
        <v>342.05</v>
      </c>
      <c r="AG27" s="430"/>
      <c r="AH27" s="429">
        <v>344.93</v>
      </c>
      <c r="AI27" s="430"/>
      <c r="AJ27" s="429">
        <v>318.48</v>
      </c>
      <c r="AK27" s="430"/>
      <c r="AL27" s="441">
        <v>318.79000000000002</v>
      </c>
      <c r="AM27" s="442"/>
      <c r="AN27" s="441">
        <v>322.58</v>
      </c>
      <c r="AO27" s="442"/>
      <c r="AP27" s="441">
        <v>322.04000000000002</v>
      </c>
      <c r="AQ27" s="442"/>
      <c r="AR27" s="439">
        <v>321.52999999999997</v>
      </c>
      <c r="AS27" s="635"/>
      <c r="AT27" s="443">
        <v>321.64999999999998</v>
      </c>
      <c r="AU27" s="439"/>
      <c r="AV27" s="439">
        <v>299.31</v>
      </c>
      <c r="AW27" s="439"/>
      <c r="AX27" s="439">
        <v>299.31</v>
      </c>
      <c r="AY27" s="439"/>
      <c r="AZ27" s="439">
        <v>299.68</v>
      </c>
      <c r="BA27" s="439"/>
      <c r="BB27" s="439">
        <v>299.14999999999998</v>
      </c>
      <c r="BC27" s="439"/>
      <c r="BD27" s="439">
        <v>300.29000000000002</v>
      </c>
      <c r="BE27" s="439"/>
      <c r="BF27" s="439">
        <v>299.97000000000003</v>
      </c>
      <c r="BG27" s="439"/>
      <c r="BH27" s="439">
        <v>302.16000000000003</v>
      </c>
      <c r="BI27" s="439"/>
      <c r="BJ27" s="439">
        <v>302.72000000000003</v>
      </c>
      <c r="BK27" s="439"/>
      <c r="BL27" s="439">
        <v>303.33999999999997</v>
      </c>
      <c r="BM27" s="439"/>
      <c r="BN27" s="439">
        <v>302.85000000000002</v>
      </c>
      <c r="BO27" s="439"/>
      <c r="BP27" s="441">
        <v>303.41000000000003</v>
      </c>
      <c r="BQ27" s="442"/>
      <c r="BR27" s="441">
        <v>303.5</v>
      </c>
      <c r="BS27" s="745"/>
      <c r="BT27" s="672">
        <v>304.12</v>
      </c>
      <c r="BU27" s="442"/>
      <c r="BV27" s="442">
        <v>305.39</v>
      </c>
      <c r="BW27" s="439"/>
      <c r="BX27" s="442">
        <v>306.79000000000002</v>
      </c>
      <c r="BY27" s="439"/>
      <c r="BZ27" s="596">
        <v>307.23</v>
      </c>
      <c r="CA27" s="742"/>
      <c r="CB27" s="596">
        <v>307.20999999999998</v>
      </c>
      <c r="CC27" s="596"/>
      <c r="CD27" s="129">
        <v>307.10000000000002</v>
      </c>
      <c r="CE27" s="160"/>
      <c r="CF27" s="129">
        <v>309.58</v>
      </c>
      <c r="CG27" s="160"/>
      <c r="CH27" s="129">
        <v>309.41000000000003</v>
      </c>
      <c r="CI27" s="160"/>
      <c r="CJ27" s="129">
        <v>308.91000000000003</v>
      </c>
      <c r="CK27" s="160"/>
      <c r="CL27" s="129">
        <v>308.33999999999997</v>
      </c>
      <c r="CM27" s="160"/>
      <c r="CN27" s="129">
        <v>307.95999999999998</v>
      </c>
      <c r="CO27" s="160"/>
      <c r="CP27" s="129">
        <v>307.99</v>
      </c>
      <c r="CQ27" s="154"/>
      <c r="CR27" s="497">
        <v>308.45999999999998</v>
      </c>
      <c r="CS27" s="154"/>
      <c r="CT27" s="129">
        <v>307.5</v>
      </c>
      <c r="CU27" s="154"/>
      <c r="CV27" s="129">
        <v>306.95999999999998</v>
      </c>
      <c r="CW27" s="154"/>
      <c r="CX27" s="129">
        <v>307.79000000000002</v>
      </c>
      <c r="CY27" s="154"/>
      <c r="CZ27" s="129">
        <v>306.19</v>
      </c>
      <c r="DA27" s="154"/>
      <c r="DB27" s="129">
        <v>305.16000000000003</v>
      </c>
      <c r="DC27" s="160"/>
      <c r="DD27" s="154">
        <v>302.17</v>
      </c>
      <c r="DE27" s="154"/>
      <c r="DF27" s="129">
        <v>303.45</v>
      </c>
      <c r="DG27" s="154"/>
      <c r="DH27" s="129">
        <v>303.02999999999997</v>
      </c>
      <c r="DI27" s="160"/>
      <c r="DJ27" s="129">
        <v>301.92</v>
      </c>
      <c r="DK27" s="154"/>
      <c r="DL27" s="129">
        <v>302.13</v>
      </c>
      <c r="DM27" s="160"/>
      <c r="DN27" s="129">
        <v>302.7</v>
      </c>
      <c r="DO27" s="130"/>
      <c r="DP27" s="497">
        <v>303.24</v>
      </c>
      <c r="DQ27" s="154"/>
      <c r="DR27" s="129">
        <v>302.64999999999998</v>
      </c>
      <c r="DS27" s="154"/>
      <c r="DT27" s="129">
        <v>303.20999999999998</v>
      </c>
      <c r="DU27" s="160"/>
      <c r="DV27" s="154">
        <v>304.87</v>
      </c>
      <c r="DW27" s="154"/>
      <c r="DX27" s="129">
        <v>302.64999999999998</v>
      </c>
      <c r="DY27" s="154"/>
      <c r="DZ27" s="129">
        <v>303.11</v>
      </c>
      <c r="EA27" s="154"/>
      <c r="EB27" s="129">
        <v>304.13</v>
      </c>
      <c r="EC27" s="154"/>
      <c r="ED27" s="129">
        <v>304.75</v>
      </c>
      <c r="EE27" s="154"/>
      <c r="EF27" s="129">
        <v>305.01</v>
      </c>
      <c r="EG27" s="154"/>
      <c r="EH27" s="129">
        <v>305.45999999999998</v>
      </c>
      <c r="EI27" s="154"/>
      <c r="EJ27" s="129">
        <v>304.27</v>
      </c>
      <c r="EK27" s="154"/>
      <c r="EL27" s="129">
        <v>305.68</v>
      </c>
      <c r="EM27" s="154"/>
      <c r="EN27" s="497">
        <v>306.08</v>
      </c>
      <c r="EO27" s="154"/>
      <c r="EP27" s="129">
        <v>304.58999999999997</v>
      </c>
      <c r="EQ27" s="154"/>
      <c r="ER27" s="129">
        <v>304.61</v>
      </c>
      <c r="ES27" s="154"/>
      <c r="ET27" s="129">
        <v>306.76</v>
      </c>
      <c r="EU27" s="154"/>
      <c r="EV27" s="129">
        <v>308.20999999999998</v>
      </c>
      <c r="EW27" s="154"/>
      <c r="EX27" s="129">
        <v>308.99</v>
      </c>
      <c r="EY27" s="160"/>
      <c r="EZ27" s="154">
        <v>310.38</v>
      </c>
      <c r="FA27" s="154"/>
      <c r="FB27" s="129">
        <v>308.25</v>
      </c>
      <c r="FC27" s="154"/>
      <c r="FD27" s="129">
        <v>310.04000000000002</v>
      </c>
      <c r="FE27" s="160"/>
      <c r="FF27" s="129">
        <v>310.06</v>
      </c>
      <c r="FG27" s="160"/>
      <c r="FH27" s="129">
        <v>306.42</v>
      </c>
      <c r="FI27" s="160"/>
      <c r="FJ27" s="129">
        <v>306.68</v>
      </c>
      <c r="FK27" s="154"/>
      <c r="FL27" s="497">
        <v>305.93</v>
      </c>
      <c r="FM27" s="154"/>
      <c r="FN27" s="129">
        <v>303.97000000000003</v>
      </c>
      <c r="FO27" s="160"/>
      <c r="FP27" s="154">
        <v>302.77</v>
      </c>
      <c r="FQ27" s="154"/>
      <c r="FR27" s="129">
        <v>302.52</v>
      </c>
      <c r="FS27" s="160"/>
      <c r="FT27" s="154">
        <v>307.11</v>
      </c>
      <c r="FU27" s="154"/>
      <c r="FV27" s="129">
        <v>308.75</v>
      </c>
      <c r="FW27" s="160"/>
      <c r="FX27" s="129">
        <v>309.83</v>
      </c>
      <c r="FY27" s="154"/>
      <c r="FZ27" s="129">
        <v>309.36</v>
      </c>
      <c r="GA27" s="154"/>
      <c r="GB27" s="129">
        <v>310.24</v>
      </c>
      <c r="GC27" s="154"/>
      <c r="GD27" s="129">
        <v>310.44</v>
      </c>
      <c r="GE27" s="154"/>
      <c r="GF27" s="129">
        <v>311.04000000000002</v>
      </c>
      <c r="GG27" s="154"/>
      <c r="GH27" s="129">
        <v>312.41000000000003</v>
      </c>
      <c r="GI27" s="154"/>
      <c r="GJ27" s="497">
        <v>313.75</v>
      </c>
      <c r="GK27" s="154"/>
      <c r="GL27" s="129">
        <v>312.19</v>
      </c>
      <c r="GM27" s="154"/>
      <c r="GN27" s="129">
        <v>311.26</v>
      </c>
      <c r="GO27" s="160"/>
      <c r="GP27" s="129">
        <v>310.95</v>
      </c>
      <c r="GQ27" s="154"/>
      <c r="GR27" s="129">
        <v>309.16000000000003</v>
      </c>
      <c r="GS27" s="154"/>
      <c r="GT27" s="129">
        <v>312.11</v>
      </c>
      <c r="GU27" s="154"/>
      <c r="GV27" s="129">
        <v>313.85000000000002</v>
      </c>
      <c r="GW27" s="154"/>
      <c r="GX27" s="129">
        <v>313.57</v>
      </c>
      <c r="GY27" s="160"/>
      <c r="GZ27" s="154">
        <v>316.08</v>
      </c>
      <c r="HA27" s="154"/>
      <c r="HB27" s="129">
        <v>317.12</v>
      </c>
      <c r="HC27" s="154"/>
      <c r="HD27" s="129">
        <v>316.74</v>
      </c>
      <c r="HE27" s="154"/>
      <c r="HF27" s="129">
        <v>317.70999999999998</v>
      </c>
      <c r="HG27" s="130"/>
      <c r="HH27" s="129">
        <v>318.12</v>
      </c>
      <c r="HI27" s="154"/>
      <c r="HJ27" s="129">
        <v>319.44</v>
      </c>
      <c r="HK27" s="154"/>
      <c r="HL27" s="129">
        <v>322.2</v>
      </c>
      <c r="HM27" s="154"/>
      <c r="HN27" s="129">
        <v>323.39999999999998</v>
      </c>
      <c r="HO27" s="154"/>
      <c r="HP27" s="129">
        <v>326.52</v>
      </c>
      <c r="HQ27" s="154"/>
      <c r="HR27" s="129">
        <v>330.4</v>
      </c>
      <c r="HS27" s="154"/>
      <c r="HT27" s="129">
        <v>342.79</v>
      </c>
      <c r="HU27" s="154"/>
      <c r="HV27" s="129">
        <v>339.61</v>
      </c>
      <c r="HW27" s="160"/>
      <c r="HX27" s="154">
        <v>338.85</v>
      </c>
      <c r="HY27" s="154"/>
      <c r="HZ27" s="129">
        <v>340.36</v>
      </c>
      <c r="IA27" s="160"/>
      <c r="IB27" s="154">
        <v>341.27</v>
      </c>
      <c r="IC27" s="154"/>
      <c r="ID27" s="129">
        <v>342.02</v>
      </c>
      <c r="IE27" s="130"/>
      <c r="IF27" s="129">
        <v>344.67</v>
      </c>
      <c r="IG27" s="154"/>
      <c r="IH27" s="129">
        <v>340.45</v>
      </c>
      <c r="II27" s="154"/>
      <c r="IJ27" s="129">
        <v>341.51</v>
      </c>
      <c r="IK27" s="154"/>
      <c r="IL27" s="129">
        <v>345.19</v>
      </c>
      <c r="IM27" s="154"/>
      <c r="IN27" s="129">
        <v>345.94</v>
      </c>
      <c r="IO27" s="130"/>
    </row>
    <row r="28" spans="2:249" ht="15" customHeight="1" x14ac:dyDescent="0.2">
      <c r="B28" s="700" t="s">
        <v>54</v>
      </c>
      <c r="C28" s="701"/>
      <c r="D28" s="701"/>
      <c r="E28" s="702"/>
      <c r="F28" s="364">
        <f>F27/309.43-1</f>
        <v>5.4745822964806345E-2</v>
      </c>
      <c r="G28" s="362"/>
      <c r="H28" s="364">
        <f>H27/313.8-1</f>
        <v>4.3658381134480617E-2</v>
      </c>
      <c r="I28" s="362"/>
      <c r="J28" s="364">
        <f>J27/310.86-1</f>
        <v>6.1796307019236885E-2</v>
      </c>
      <c r="K28" s="362"/>
      <c r="L28" s="364">
        <f>L27/311.43-1</f>
        <v>6.8651061233664157E-2</v>
      </c>
      <c r="M28" s="362"/>
      <c r="N28" s="218">
        <f>N27/314.8-1</f>
        <v>5.5622617534942798E-2</v>
      </c>
      <c r="O28" s="218"/>
      <c r="P28" s="218">
        <f>P27/313.41-1</f>
        <v>6.3782266041287672E-2</v>
      </c>
      <c r="Q28" s="218"/>
      <c r="R28" s="218">
        <f>R27/312.89-1</f>
        <v>6.8810124964044928E-2</v>
      </c>
      <c r="S28" s="218"/>
      <c r="T28" s="364">
        <f>T27/316.31-1</f>
        <v>5.4629951629730167E-2</v>
      </c>
      <c r="U28" s="362"/>
      <c r="V28" s="218">
        <f>V27/317.55-1</f>
        <v>5.3408911982364859E-2</v>
      </c>
      <c r="W28" s="218"/>
      <c r="X28" s="364">
        <f>X27/319.09-1</f>
        <v>4.6883324453915964E-2</v>
      </c>
      <c r="Y28" s="362"/>
      <c r="Z28" s="364">
        <f>Z27/320.71-1</f>
        <v>3.9630819120077376E-2</v>
      </c>
      <c r="AA28" s="362"/>
      <c r="AB28" s="218">
        <f>AB27/320.85-1</f>
        <v>4.8901355773726118E-2</v>
      </c>
      <c r="AC28" s="218"/>
      <c r="AD28" s="218">
        <f>AD27/326.37-1</f>
        <v>4.1394736035787583E-2</v>
      </c>
      <c r="AE28" s="218"/>
      <c r="AF28" s="218">
        <f>AF27/327.5-1</f>
        <v>4.4427480916030548E-2</v>
      </c>
      <c r="AG28" s="218"/>
      <c r="AH28" s="218">
        <f>AH27/330.07-1</f>
        <v>4.502075317356935E-2</v>
      </c>
      <c r="AI28" s="218"/>
      <c r="AJ28" s="218">
        <f>AJ27/332.81-1</f>
        <v>-4.3057600432679255E-2</v>
      </c>
      <c r="AK28" s="218"/>
      <c r="AL28" s="218">
        <f>AL27/332.31-1</f>
        <v>-4.0684902651138888E-2</v>
      </c>
      <c r="AM28" s="218"/>
      <c r="AN28" s="218">
        <f>AN27/333.4-1</f>
        <v>-3.2453509298140393E-2</v>
      </c>
      <c r="AO28" s="218"/>
      <c r="AP28" s="218">
        <f>AP27/334.42-1</f>
        <v>-3.7019317026493637E-2</v>
      </c>
      <c r="AQ28" s="218"/>
      <c r="AR28" s="364">
        <f>AR27/333.59-1</f>
        <v>-3.6152162834617307E-2</v>
      </c>
      <c r="AS28" s="362"/>
      <c r="AT28" s="445">
        <v>-3.8444291650473916E-2</v>
      </c>
      <c r="AU28" s="446"/>
      <c r="AV28" s="218" t="s">
        <v>52</v>
      </c>
      <c r="AW28" s="218"/>
      <c r="AX28" s="218" t="s">
        <v>52</v>
      </c>
      <c r="AY28" s="218"/>
      <c r="AZ28" s="218" t="s">
        <v>52</v>
      </c>
      <c r="BA28" s="218"/>
      <c r="BB28" s="218" t="s">
        <v>52</v>
      </c>
      <c r="BC28" s="218"/>
      <c r="BD28" s="218" t="s">
        <v>52</v>
      </c>
      <c r="BE28" s="218"/>
      <c r="BF28" s="218" t="s">
        <v>52</v>
      </c>
      <c r="BG28" s="218"/>
      <c r="BH28" s="218" t="s">
        <v>52</v>
      </c>
      <c r="BI28" s="218"/>
      <c r="BJ28" s="218" t="s">
        <v>52</v>
      </c>
      <c r="BK28" s="218"/>
      <c r="BL28" s="218" t="s">
        <v>52</v>
      </c>
      <c r="BM28" s="218"/>
      <c r="BN28" s="218" t="s">
        <v>52</v>
      </c>
      <c r="BO28" s="218"/>
      <c r="BP28" s="131" t="s">
        <v>52</v>
      </c>
      <c r="BQ28" s="161"/>
      <c r="BR28" s="131">
        <f>BR27/AT27-1</f>
        <v>-5.6427794186227231E-2</v>
      </c>
      <c r="BS28" s="665"/>
      <c r="BT28" s="728">
        <v>1.6E-2</v>
      </c>
      <c r="BU28" s="161"/>
      <c r="BV28" s="161">
        <v>0.02</v>
      </c>
      <c r="BW28" s="579"/>
      <c r="BX28" s="161">
        <v>2.4E-2</v>
      </c>
      <c r="BY28" s="579"/>
      <c r="BZ28" s="579">
        <v>2.7009861273608715E-2</v>
      </c>
      <c r="CA28" s="131"/>
      <c r="CB28" s="579">
        <v>2.3044390422591432E-2</v>
      </c>
      <c r="CC28" s="579"/>
      <c r="CD28" s="131">
        <v>2.4E-2</v>
      </c>
      <c r="CE28" s="161"/>
      <c r="CF28" s="131">
        <v>2.5000000000000001E-2</v>
      </c>
      <c r="CG28" s="161"/>
      <c r="CH28" s="131">
        <v>2.1999999999999999E-2</v>
      </c>
      <c r="CI28" s="161"/>
      <c r="CJ28" s="131">
        <v>1.7999999999999999E-2</v>
      </c>
      <c r="CK28" s="161"/>
      <c r="CL28" s="131">
        <v>1.7999999999999999E-2</v>
      </c>
      <c r="CM28" s="161"/>
      <c r="CN28" s="131">
        <v>1.4999999999999999E-2</v>
      </c>
      <c r="CO28" s="161"/>
      <c r="CP28" s="131">
        <v>1.4999999999999999E-2</v>
      </c>
      <c r="CQ28" s="152"/>
      <c r="CR28" s="173">
        <v>1.4E-2</v>
      </c>
      <c r="CS28" s="152"/>
      <c r="CT28" s="131">
        <v>7.0000000000000001E-3</v>
      </c>
      <c r="CU28" s="152"/>
      <c r="CV28" s="131">
        <v>1E-3</v>
      </c>
      <c r="CW28" s="152"/>
      <c r="CX28" s="131">
        <v>2E-3</v>
      </c>
      <c r="CY28" s="152"/>
      <c r="CZ28" s="131">
        <v>-3.0000000000000001E-3</v>
      </c>
      <c r="DA28" s="152"/>
      <c r="DB28" s="131">
        <v>-6.0000000000000001E-3</v>
      </c>
      <c r="DC28" s="161"/>
      <c r="DD28" s="152">
        <v>-2.4E-2</v>
      </c>
      <c r="DE28" s="152"/>
      <c r="DF28" s="131">
        <v>-1.9E-2</v>
      </c>
      <c r="DG28" s="152"/>
      <c r="DH28" s="131">
        <v>-1.9E-2</v>
      </c>
      <c r="DI28" s="161"/>
      <c r="DJ28" s="131">
        <v>-2.1000000000000001E-2</v>
      </c>
      <c r="DK28" s="152"/>
      <c r="DL28" s="131">
        <v>-1.9E-2</v>
      </c>
      <c r="DM28" s="161"/>
      <c r="DN28" s="131">
        <v>-1.7000000000000001E-2</v>
      </c>
      <c r="DO28" s="132"/>
      <c r="DP28" s="173">
        <v>-1.7000000000000001E-2</v>
      </c>
      <c r="DQ28" s="152"/>
      <c r="DR28" s="131">
        <v>-1.6E-2</v>
      </c>
      <c r="DS28" s="152"/>
      <c r="DT28" s="131">
        <v>-1.2E-2</v>
      </c>
      <c r="DU28" s="161"/>
      <c r="DV28" s="152">
        <v>-9.4869878813477193E-3</v>
      </c>
      <c r="DW28" s="152"/>
      <c r="DX28" s="131">
        <v>-1.2E-2</v>
      </c>
      <c r="DY28" s="152"/>
      <c r="DZ28" s="131">
        <v>-7.0000000000000001E-3</v>
      </c>
      <c r="EA28" s="152"/>
      <c r="EB28" s="131">
        <v>6.0000000000000001E-3</v>
      </c>
      <c r="EC28" s="152"/>
      <c r="ED28" s="131">
        <v>4.0000000000000001E-3</v>
      </c>
      <c r="EE28" s="152"/>
      <c r="EF28" s="131">
        <v>6.5340065340064868E-3</v>
      </c>
      <c r="EG28" s="152"/>
      <c r="EH28" s="131">
        <v>1.1724960254371863E-2</v>
      </c>
      <c r="EI28" s="152"/>
      <c r="EJ28" s="131">
        <v>7.0000000000000001E-3</v>
      </c>
      <c r="EK28" s="152"/>
      <c r="EL28" s="131">
        <v>9.844730756524589E-3</v>
      </c>
      <c r="EM28" s="152"/>
      <c r="EN28" s="173">
        <v>9.365519060809735E-3</v>
      </c>
      <c r="EO28" s="152"/>
      <c r="EP28" s="131">
        <v>6.4100446059804916E-3</v>
      </c>
      <c r="EQ28" s="152"/>
      <c r="ER28" s="131">
        <v>4.6172619636557499E-3</v>
      </c>
      <c r="ES28" s="152"/>
      <c r="ET28" s="131">
        <v>6.1993636632007298E-3</v>
      </c>
      <c r="EU28" s="152"/>
      <c r="EV28" s="131">
        <v>1.8371055674871961E-2</v>
      </c>
      <c r="EW28" s="152"/>
      <c r="EX28" s="131">
        <v>1.939889808980233E-2</v>
      </c>
      <c r="EY28" s="161"/>
      <c r="EZ28" s="152">
        <v>2.0550422516687039E-2</v>
      </c>
      <c r="FA28" s="152"/>
      <c r="FB28" s="131">
        <v>1.1484823625922846E-2</v>
      </c>
      <c r="FC28" s="152"/>
      <c r="FD28" s="131">
        <v>1.6491262581554755E-2</v>
      </c>
      <c r="FE28" s="161"/>
      <c r="FF28" s="131">
        <v>1.5059254894257856E-2</v>
      </c>
      <c r="FG28" s="161"/>
      <c r="FH28" s="131">
        <f>FH27/EJ27-1</f>
        <v>7.0660926151115966E-3</v>
      </c>
      <c r="FI28" s="161"/>
      <c r="FJ28" s="131">
        <f>FJ27/EL27-1</f>
        <v>3.2713949227951566E-3</v>
      </c>
      <c r="FK28" s="152"/>
      <c r="FL28" s="173">
        <f>FL27/EN27-1</f>
        <v>-4.9006795608985687E-4</v>
      </c>
      <c r="FM28" s="152"/>
      <c r="FN28" s="131">
        <f t="shared" ref="FN28" si="63">FN27/EP27-1</f>
        <v>-2.0355231622835035E-3</v>
      </c>
      <c r="FO28" s="161"/>
      <c r="FP28" s="152">
        <f t="shared" ref="FP28" si="64">FP27/ER27-1</f>
        <v>-6.0405108171105448E-3</v>
      </c>
      <c r="FQ28" s="152"/>
      <c r="FR28" s="131">
        <f t="shared" ref="FR28" si="65">FR27/ET27-1</f>
        <v>-1.3821880297300804E-2</v>
      </c>
      <c r="FS28" s="161"/>
      <c r="FT28" s="152">
        <f t="shared" ref="FT28" si="66">FT27/EV27-1</f>
        <v>-3.5689951656336927E-3</v>
      </c>
      <c r="FU28" s="152"/>
      <c r="FV28" s="131">
        <f t="shared" ref="FV28" si="67">FV27/EX27-1</f>
        <v>-7.7672416583063342E-4</v>
      </c>
      <c r="FW28" s="161"/>
      <c r="FX28" s="131">
        <f t="shared" ref="FX28" si="68">FX27/EZ27-1</f>
        <v>-1.7720213931310402E-3</v>
      </c>
      <c r="FY28" s="152"/>
      <c r="FZ28" s="131">
        <f t="shared" ref="FZ28" si="69">FZ27/FB27-1</f>
        <v>3.6009732360098301E-3</v>
      </c>
      <c r="GA28" s="152"/>
      <c r="GB28" s="131">
        <f t="shared" ref="GB28" si="70">GB27/FD27-1</f>
        <v>6.4507805444447008E-4</v>
      </c>
      <c r="GC28" s="152"/>
      <c r="GD28" s="131">
        <f t="shared" ref="GD28" si="71">GD27/FF27-1</f>
        <v>1.2255692446623279E-3</v>
      </c>
      <c r="GE28" s="152"/>
      <c r="GF28" s="131">
        <f t="shared" ref="GF28" si="72">GF27/FH27-1</f>
        <v>1.5077344820834115E-2</v>
      </c>
      <c r="GG28" s="152"/>
      <c r="GH28" s="131">
        <f t="shared" ref="GH28" si="73">GH27/FJ27-1</f>
        <v>1.8683970262162619E-2</v>
      </c>
      <c r="GI28" s="152"/>
      <c r="GJ28" s="173">
        <v>-1.7720213931310402E-3</v>
      </c>
      <c r="GK28" s="152"/>
      <c r="GL28" s="131">
        <f>GL27/FN27-1</f>
        <v>2.7042142316675788E-2</v>
      </c>
      <c r="GM28" s="152"/>
      <c r="GN28" s="131">
        <f>GN27/FP27-1</f>
        <v>2.8041087293985578E-2</v>
      </c>
      <c r="GO28" s="161"/>
      <c r="GP28" s="131">
        <f>GP27/FR27-1</f>
        <v>2.7865926219754034E-2</v>
      </c>
      <c r="GQ28" s="152"/>
      <c r="GR28" s="131">
        <f>GR27/FT27-1</f>
        <v>6.6751326886131945E-3</v>
      </c>
      <c r="GS28" s="152"/>
      <c r="GT28" s="131">
        <f>GT27/FV27-1</f>
        <v>1.08825910931174E-2</v>
      </c>
      <c r="GU28" s="152"/>
      <c r="GV28" s="131">
        <f>GV27/FX27-1</f>
        <v>1.2974857179743893E-2</v>
      </c>
      <c r="GW28" s="152"/>
      <c r="GX28" s="131">
        <f>GX27/FZ27-1</f>
        <v>1.360874062580808E-2</v>
      </c>
      <c r="GY28" s="161"/>
      <c r="GZ28" s="152">
        <f>GZ27/GB27-1</f>
        <v>1.882413615265599E-2</v>
      </c>
      <c r="HA28" s="152"/>
      <c r="HB28" s="131">
        <f>HB27/GD27-1</f>
        <v>2.1517845638448607E-2</v>
      </c>
      <c r="HC28" s="152"/>
      <c r="HD28" s="131">
        <f>HD27/GF27-1</f>
        <v>1.8325617283950546E-2</v>
      </c>
      <c r="HE28" s="152"/>
      <c r="HF28" s="131">
        <f>HF27/GH27-1</f>
        <v>1.6964885887135406E-2</v>
      </c>
      <c r="HG28" s="132"/>
      <c r="HH28" s="131">
        <f>HH27/GJ27-1</f>
        <v>1.3928286852589622E-2</v>
      </c>
      <c r="HI28" s="152"/>
      <c r="HJ28" s="131">
        <f>HJ27/GL27-1</f>
        <v>2.3223037252954937E-2</v>
      </c>
      <c r="HK28" s="152"/>
      <c r="HL28" s="131">
        <f>HL27/GN27-1</f>
        <v>3.5147465141682099E-2</v>
      </c>
      <c r="HM28" s="152"/>
      <c r="HN28" s="131">
        <f>HN27/GP27-1</f>
        <v>4.0038591413410485E-2</v>
      </c>
      <c r="HO28" s="152"/>
      <c r="HP28" s="131">
        <f>HP27/GR27-1</f>
        <v>5.6152154224349715E-2</v>
      </c>
      <c r="HQ28" s="152"/>
      <c r="HR28" s="131">
        <f>HR27/GT27-1</f>
        <v>5.8601134215500839E-2</v>
      </c>
      <c r="HS28" s="152"/>
      <c r="HT28" s="131">
        <f>HT27/GV27-1</f>
        <v>9.2209654293452292E-2</v>
      </c>
      <c r="HU28" s="152"/>
      <c r="HV28" s="131">
        <f>HV27/GX27-1</f>
        <v>8.3043658513250795E-2</v>
      </c>
      <c r="HW28" s="161"/>
      <c r="HX28" s="152">
        <f>HX27/GZ27-1</f>
        <v>7.2038724373576501E-2</v>
      </c>
      <c r="HY28" s="152"/>
      <c r="HZ28" s="131">
        <f>HZ27/HB27-1</f>
        <v>7.3284561049445029E-2</v>
      </c>
      <c r="IA28" s="161"/>
      <c r="IB28" s="152">
        <f>IB27/HD27-1</f>
        <v>7.7445223211466629E-2</v>
      </c>
      <c r="IC28" s="152"/>
      <c r="ID28" s="131">
        <f>ID27/HF27-1</f>
        <v>7.6516319914387454E-2</v>
      </c>
      <c r="IE28" s="132"/>
      <c r="IF28" s="131">
        <f>IF27/HH27-1</f>
        <v>8.3459072048283733E-2</v>
      </c>
      <c r="IG28" s="152"/>
      <c r="IH28" s="131">
        <f>IH27/HJ27-1</f>
        <v>6.5771349862258965E-2</v>
      </c>
      <c r="II28" s="152"/>
      <c r="IJ28" s="131">
        <f>IJ27/HL27-1</f>
        <v>5.9931719428926167E-2</v>
      </c>
      <c r="IK28" s="152"/>
      <c r="IL28" s="131">
        <f>IL27/HN27-1</f>
        <v>6.7377860235003251E-2</v>
      </c>
      <c r="IM28" s="152"/>
      <c r="IN28" s="131">
        <f>IN27/HP27-1</f>
        <v>5.9475682959696297E-2</v>
      </c>
      <c r="IO28" s="132"/>
    </row>
    <row r="29" spans="2:249" ht="15" customHeight="1" thickBot="1" x14ac:dyDescent="0.25">
      <c r="B29" s="706" t="s">
        <v>55</v>
      </c>
      <c r="C29" s="707"/>
      <c r="D29" s="707"/>
      <c r="E29" s="708"/>
      <c r="F29" s="364">
        <f>F27/320.85-1</f>
        <v>1.7204301075268713E-2</v>
      </c>
      <c r="G29" s="362"/>
      <c r="H29" s="364">
        <f>H27/F27-1</f>
        <v>3.4623280326009365E-3</v>
      </c>
      <c r="I29" s="362"/>
      <c r="J29" s="364">
        <f>J27/H27-1</f>
        <v>7.8473282442748094E-3</v>
      </c>
      <c r="K29" s="362"/>
      <c r="L29" s="364">
        <f>L27/J27-1</f>
        <v>8.3012694276971555E-3</v>
      </c>
      <c r="M29" s="362"/>
      <c r="N29" s="364">
        <f>N27/L27-1</f>
        <v>-1.5023587031639529E-3</v>
      </c>
      <c r="O29" s="362"/>
      <c r="P29" s="364">
        <f>P27/N27-1</f>
        <v>3.2800698143298224E-3</v>
      </c>
      <c r="Q29" s="362"/>
      <c r="R29" s="364">
        <f>R27/P27-1</f>
        <v>3.0593881223757169E-3</v>
      </c>
      <c r="S29" s="362"/>
      <c r="T29" s="364">
        <f>T27/334.42-1</f>
        <v>-2.481908976735947E-3</v>
      </c>
      <c r="U29" s="362"/>
      <c r="V29" s="364">
        <f>V27/333.59-1</f>
        <v>2.7578764351450236E-3</v>
      </c>
      <c r="W29" s="362"/>
      <c r="X29" s="364">
        <f>X27/334.51-1</f>
        <v>-1.375145735553418E-3</v>
      </c>
      <c r="Y29" s="362"/>
      <c r="Z29" s="364">
        <f>Z27/334.05-1</f>
        <v>-1.8859452177817371E-3</v>
      </c>
      <c r="AA29" s="362"/>
      <c r="AB29" s="364">
        <f>AB27/Z27-1</f>
        <v>9.3575670325716231E-3</v>
      </c>
      <c r="AC29" s="362"/>
      <c r="AD29" s="364">
        <f>AD27/AB27-1</f>
        <v>9.9245260593092688E-3</v>
      </c>
      <c r="AE29" s="362"/>
      <c r="AF29" s="364">
        <f>AF27/AD27-1</f>
        <v>6.384606331646614E-3</v>
      </c>
      <c r="AG29" s="362"/>
      <c r="AH29" s="364">
        <f>AH27/AF27-1</f>
        <v>8.4198216634994161E-3</v>
      </c>
      <c r="AI29" s="362"/>
      <c r="AJ29" s="364">
        <f>AJ27/AH27-1</f>
        <v>-7.668222537906233E-2</v>
      </c>
      <c r="AK29" s="362"/>
      <c r="AL29" s="364">
        <f>AL27/AJ27-1</f>
        <v>9.7337352424009538E-4</v>
      </c>
      <c r="AM29" s="362"/>
      <c r="AN29" s="364">
        <f>AN27/AL27-1</f>
        <v>1.1888704162614783E-2</v>
      </c>
      <c r="AO29" s="362"/>
      <c r="AP29" s="364">
        <f>AP27/AN27-1</f>
        <v>-1.674003348006603E-3</v>
      </c>
      <c r="AQ29" s="362"/>
      <c r="AR29" s="364">
        <f>AR27/AP27-1</f>
        <v>-1.5836542044468382E-3</v>
      </c>
      <c r="AS29" s="362"/>
      <c r="AT29" s="444">
        <v>3.7321556308889114E-4</v>
      </c>
      <c r="AU29" s="440"/>
      <c r="AV29" s="440">
        <v>-2.4330089321424886E-3</v>
      </c>
      <c r="AW29" s="440"/>
      <c r="AX29" s="440">
        <v>0</v>
      </c>
      <c r="AY29" s="440"/>
      <c r="AZ29" s="440">
        <v>1.2361765393738011E-3</v>
      </c>
      <c r="BA29" s="440"/>
      <c r="BB29" s="440">
        <v>-1.7685531233316842E-3</v>
      </c>
      <c r="BC29" s="440"/>
      <c r="BD29" s="440">
        <v>3.8107972589003225E-3</v>
      </c>
      <c r="BE29" s="440"/>
      <c r="BF29" s="440">
        <v>-1.0656365513337374E-3</v>
      </c>
      <c r="BG29" s="440"/>
      <c r="BH29" s="440">
        <v>7.0000000000000001E-3</v>
      </c>
      <c r="BI29" s="440"/>
      <c r="BJ29" s="440">
        <v>2E-3</v>
      </c>
      <c r="BK29" s="440"/>
      <c r="BL29" s="440">
        <v>2E-3</v>
      </c>
      <c r="BM29" s="440"/>
      <c r="BN29" s="440">
        <v>-2E-3</v>
      </c>
      <c r="BO29" s="440"/>
      <c r="BP29" s="125">
        <v>2E-3</v>
      </c>
      <c r="BQ29" s="554"/>
      <c r="BR29" s="125">
        <v>0</v>
      </c>
      <c r="BS29" s="731"/>
      <c r="BT29" s="673">
        <v>2E-3</v>
      </c>
      <c r="BU29" s="554"/>
      <c r="BV29" s="153">
        <v>4.0000000000000001E-3</v>
      </c>
      <c r="BW29" s="554"/>
      <c r="BX29" s="153">
        <v>5.0000000000000001E-3</v>
      </c>
      <c r="BY29" s="554"/>
      <c r="BZ29" s="125">
        <v>1.4342058085334841E-3</v>
      </c>
      <c r="CA29" s="153"/>
      <c r="CB29" s="125">
        <v>-6.5097809458847244E-5</v>
      </c>
      <c r="CC29" s="554"/>
      <c r="CD29" s="125">
        <v>-4.0000000000000002E-4</v>
      </c>
      <c r="CE29" s="554"/>
      <c r="CF29" s="125">
        <v>8.0000000000000002E-3</v>
      </c>
      <c r="CG29" s="554"/>
      <c r="CH29" s="125">
        <v>-1E-3</v>
      </c>
      <c r="CI29" s="554"/>
      <c r="CJ29" s="125">
        <v>-1.6000000000000001E-3</v>
      </c>
      <c r="CK29" s="554"/>
      <c r="CL29" s="125">
        <v>-2E-3</v>
      </c>
      <c r="CM29" s="554"/>
      <c r="CN29" s="125">
        <v>-1E-3</v>
      </c>
      <c r="CO29" s="554"/>
      <c r="CP29" s="125">
        <v>0</v>
      </c>
      <c r="CQ29" s="153"/>
      <c r="CR29" s="174">
        <v>1.5E-3</v>
      </c>
      <c r="CS29" s="153"/>
      <c r="CT29" s="125">
        <v>-3.0999999999999999E-3</v>
      </c>
      <c r="CU29" s="153"/>
      <c r="CV29" s="125">
        <v>-2E-3</v>
      </c>
      <c r="CW29" s="153"/>
      <c r="CX29" s="125">
        <v>3.0000000000000001E-3</v>
      </c>
      <c r="CY29" s="153"/>
      <c r="CZ29" s="125">
        <v>-5.1999999999999998E-3</v>
      </c>
      <c r="DA29" s="153"/>
      <c r="DB29" s="530">
        <v>-3.0000000000000001E-3</v>
      </c>
      <c r="DC29" s="334"/>
      <c r="DD29" s="335">
        <v>-1E-3</v>
      </c>
      <c r="DE29" s="335"/>
      <c r="DF29" s="530">
        <v>4.0000000000000001E-3</v>
      </c>
      <c r="DG29" s="335"/>
      <c r="DH29" s="125">
        <v>-1E-3</v>
      </c>
      <c r="DI29" s="554"/>
      <c r="DJ29" s="125">
        <v>-4.0000000000000001E-3</v>
      </c>
      <c r="DK29" s="153"/>
      <c r="DL29" s="530">
        <v>1E-3</v>
      </c>
      <c r="DM29" s="334"/>
      <c r="DN29" s="530">
        <v>2E-3</v>
      </c>
      <c r="DO29" s="299"/>
      <c r="DP29" s="333">
        <v>2E-3</v>
      </c>
      <c r="DQ29" s="335"/>
      <c r="DR29" s="530">
        <v>-2E-3</v>
      </c>
      <c r="DS29" s="335"/>
      <c r="DT29" s="530">
        <v>1.9E-3</v>
      </c>
      <c r="DU29" s="334"/>
      <c r="DV29" s="335">
        <v>5.4747534711916401E-3</v>
      </c>
      <c r="DW29" s="335"/>
      <c r="DX29" s="530">
        <v>-7.0000000000000001E-3</v>
      </c>
      <c r="DY29" s="335"/>
      <c r="DZ29" s="530">
        <v>2E-3</v>
      </c>
      <c r="EA29" s="335"/>
      <c r="EB29" s="530">
        <v>3.0000000000000001E-3</v>
      </c>
      <c r="EC29" s="335"/>
      <c r="ED29" s="530">
        <v>2E-3</v>
      </c>
      <c r="EE29" s="335"/>
      <c r="EF29" s="530">
        <v>8.5315832649701662E-4</v>
      </c>
      <c r="EG29" s="335"/>
      <c r="EH29" s="133">
        <v>1.4753614635585333E-3</v>
      </c>
      <c r="EI29" s="155"/>
      <c r="EJ29" s="133">
        <v>-4.0000000000000001E-3</v>
      </c>
      <c r="EK29" s="155"/>
      <c r="EL29" s="133">
        <v>4.6340421336314996E-3</v>
      </c>
      <c r="EM29" s="155"/>
      <c r="EN29" s="506">
        <v>1.308557969117885E-3</v>
      </c>
      <c r="EO29" s="155"/>
      <c r="EP29" s="133">
        <v>-4.8680083638265037E-3</v>
      </c>
      <c r="EQ29" s="155"/>
      <c r="ER29" s="133">
        <v>6.5662037493252612E-5</v>
      </c>
      <c r="ES29" s="155"/>
      <c r="ET29" s="133">
        <v>7.0582055743408922E-3</v>
      </c>
      <c r="EU29" s="155"/>
      <c r="EV29" s="133">
        <v>4.726822271482467E-3</v>
      </c>
      <c r="EW29" s="155"/>
      <c r="EX29" s="133">
        <v>2.5307420265403557E-3</v>
      </c>
      <c r="EY29" s="162"/>
      <c r="EZ29" s="155">
        <v>4.498527460435664E-3</v>
      </c>
      <c r="FA29" s="155"/>
      <c r="FB29" s="133">
        <v>-6.8625555770346347E-3</v>
      </c>
      <c r="FC29" s="155"/>
      <c r="FD29" s="133">
        <v>5.8069748580698022E-3</v>
      </c>
      <c r="FE29" s="162"/>
      <c r="FF29" s="133">
        <v>6.4507805444424804E-5</v>
      </c>
      <c r="FG29" s="162"/>
      <c r="FH29" s="133">
        <f>FH27/FF27-1</f>
        <v>-1.1739663290975866E-2</v>
      </c>
      <c r="FI29" s="162"/>
      <c r="FJ29" s="133">
        <f>FJ27/FH27-1</f>
        <v>8.485085829905703E-4</v>
      </c>
      <c r="FK29" s="155"/>
      <c r="FL29" s="506">
        <f>FL27/FJ27-1</f>
        <v>-2.4455458458327861E-3</v>
      </c>
      <c r="FM29" s="155"/>
      <c r="FN29" s="133">
        <f t="shared" ref="FN29" si="74">FN27/FL27-1</f>
        <v>-6.4066943418428224E-3</v>
      </c>
      <c r="FO29" s="162"/>
      <c r="FP29" s="155">
        <f t="shared" ref="FP29" si="75">FP27/FN27-1</f>
        <v>-3.9477580024346315E-3</v>
      </c>
      <c r="FQ29" s="155"/>
      <c r="FR29" s="133">
        <f t="shared" ref="FR29" si="76">FR27/FP27-1</f>
        <v>-8.2570928427516677E-4</v>
      </c>
      <c r="FS29" s="162"/>
      <c r="FT29" s="155">
        <f t="shared" ref="FT29" si="77">FT27/FR27-1</f>
        <v>1.5172550575168753E-2</v>
      </c>
      <c r="FU29" s="155"/>
      <c r="FV29" s="133">
        <f t="shared" ref="FV29" si="78">FV27/FT27-1</f>
        <v>5.3401061508904224E-3</v>
      </c>
      <c r="FW29" s="162"/>
      <c r="FX29" s="133">
        <f t="shared" ref="FX29" si="79">FX27/FV27-1</f>
        <v>3.4979757085020768E-3</v>
      </c>
      <c r="FY29" s="155"/>
      <c r="FZ29" s="133">
        <f t="shared" ref="FZ29" si="80">FZ27/FX27-1</f>
        <v>-1.5169609140495144E-3</v>
      </c>
      <c r="GA29" s="155"/>
      <c r="GB29" s="133">
        <f t="shared" ref="GB29" si="81">GB27/FZ27-1</f>
        <v>2.8445823635894207E-3</v>
      </c>
      <c r="GC29" s="155"/>
      <c r="GD29" s="133">
        <f t="shared" ref="GD29" si="82">GD27/GB27-1</f>
        <v>6.4466219700864968E-4</v>
      </c>
      <c r="GE29" s="155"/>
      <c r="GF29" s="133">
        <f>GF27/GD27-1</f>
        <v>1.9327406262079627E-3</v>
      </c>
      <c r="GG29" s="155"/>
      <c r="GH29" s="133">
        <f>GH27/GF27-1</f>
        <v>4.404578189300512E-3</v>
      </c>
      <c r="GI29" s="155"/>
      <c r="GJ29" s="506">
        <v>3.4979757085020799E-3</v>
      </c>
      <c r="GK29" s="155"/>
      <c r="GL29" s="133">
        <f>GL27/GJ27-1</f>
        <v>-4.9721115537848526E-3</v>
      </c>
      <c r="GM29" s="155"/>
      <c r="GN29" s="133">
        <f>GN27/GL27-1</f>
        <v>-2.9789551234825629E-3</v>
      </c>
      <c r="GO29" s="162"/>
      <c r="GP29" s="133">
        <f>GP27/GN27-1</f>
        <v>-9.9595193728718723E-4</v>
      </c>
      <c r="GQ29" s="155"/>
      <c r="GR29" s="133">
        <f>GR27/GP27-1</f>
        <v>-5.756552500401857E-3</v>
      </c>
      <c r="GS29" s="155"/>
      <c r="GT29" s="133">
        <f>GT27/GR27-1</f>
        <v>9.5419847328244156E-3</v>
      </c>
      <c r="GU29" s="155"/>
      <c r="GV29" s="133">
        <f>GV27/GT27-1</f>
        <v>5.5749575470187551E-3</v>
      </c>
      <c r="GW29" s="155"/>
      <c r="GX29" s="133">
        <f>GX27/GV27-1</f>
        <v>-8.9214592958430927E-4</v>
      </c>
      <c r="GY29" s="162"/>
      <c r="GZ29" s="155">
        <f>GZ27/GX27-1</f>
        <v>8.0045922760467736E-3</v>
      </c>
      <c r="HA29" s="155"/>
      <c r="HB29" s="133">
        <f>HB27/GZ27-1</f>
        <v>3.2903062515818871E-3</v>
      </c>
      <c r="HC29" s="155"/>
      <c r="HD29" s="133">
        <f>HD27/HB27-1</f>
        <v>-1.198284561049423E-3</v>
      </c>
      <c r="HE29" s="155"/>
      <c r="HF29" s="133">
        <f>HF27/HD27-1</f>
        <v>3.0624486960912911E-3</v>
      </c>
      <c r="HG29" s="134"/>
      <c r="HH29" s="133">
        <f>HH27/HF27-1</f>
        <v>1.2904850335211382E-3</v>
      </c>
      <c r="HI29" s="155"/>
      <c r="HJ29" s="133">
        <f>HJ27/HH27-1</f>
        <v>4.1493775933609811E-3</v>
      </c>
      <c r="HK29" s="155"/>
      <c r="HL29" s="133">
        <f>HL27/HJ27-1</f>
        <v>8.6401202103680852E-3</v>
      </c>
      <c r="HM29" s="155"/>
      <c r="HN29" s="133">
        <f>HN27/HL27-1</f>
        <v>3.7243947858471849E-3</v>
      </c>
      <c r="HO29" s="155"/>
      <c r="HP29" s="133">
        <f>HP27/HN27-1</f>
        <v>9.647495361781111E-3</v>
      </c>
      <c r="HQ29" s="155"/>
      <c r="HR29" s="133">
        <f>HR27/HP27-1</f>
        <v>1.1882886193801179E-2</v>
      </c>
      <c r="HS29" s="155"/>
      <c r="HT29" s="133">
        <f>HT27/HR27-1</f>
        <v>3.7500000000000089E-2</v>
      </c>
      <c r="HU29" s="155"/>
      <c r="HV29" s="133">
        <f>HV27/HT27-1</f>
        <v>-9.276816709939073E-3</v>
      </c>
      <c r="HW29" s="162"/>
      <c r="HX29" s="155">
        <f>HX27/HV27-1</f>
        <v>-2.2378610759400397E-3</v>
      </c>
      <c r="HY29" s="155"/>
      <c r="HZ29" s="133">
        <f>HZ27/HX27-1</f>
        <v>4.456249077763097E-3</v>
      </c>
      <c r="IA29" s="162"/>
      <c r="IB29" s="155">
        <f>IB27/HZ27-1</f>
        <v>2.6736396756374958E-3</v>
      </c>
      <c r="IC29" s="155"/>
      <c r="ID29" s="133">
        <f>ID27/IB27-1</f>
        <v>2.1976733964310657E-3</v>
      </c>
      <c r="IE29" s="134"/>
      <c r="IF29" s="133">
        <f>IF27/ID27-1</f>
        <v>7.7480849073154889E-3</v>
      </c>
      <c r="IG29" s="155"/>
      <c r="IH29" s="133">
        <f>IH27/IF27-1</f>
        <v>-1.2243595323062739E-2</v>
      </c>
      <c r="II29" s="155"/>
      <c r="IJ29" s="133">
        <f>IJ27/IH27-1</f>
        <v>3.1135262153032528E-3</v>
      </c>
      <c r="IK29" s="155"/>
      <c r="IL29" s="133">
        <f>IL27/IJ27-1</f>
        <v>1.0775672747503684E-2</v>
      </c>
      <c r="IM29" s="155"/>
      <c r="IN29" s="133">
        <f>IN27/IL27-1</f>
        <v>2.1727164749847372E-3</v>
      </c>
      <c r="IO29" s="134"/>
    </row>
    <row r="30" spans="2:249" ht="15" customHeight="1" thickTop="1" thickBot="1" x14ac:dyDescent="0.25">
      <c r="B30" s="681" t="s">
        <v>61</v>
      </c>
      <c r="C30" s="681"/>
      <c r="D30" s="2" t="s">
        <v>60</v>
      </c>
      <c r="CL30" s="629"/>
      <c r="CM30" s="629"/>
      <c r="DP30" s="505">
        <f>DP27-DN27</f>
        <v>0.54000000000002046</v>
      </c>
      <c r="DQ30" s="520"/>
      <c r="DR30" s="520">
        <f>DR27-DP27</f>
        <v>-0.59000000000003183</v>
      </c>
      <c r="DS30" s="520"/>
      <c r="DT30" s="520">
        <f>DT27-DR27</f>
        <v>0.56000000000000227</v>
      </c>
      <c r="DU30" s="520"/>
      <c r="DV30" s="520">
        <f>DV27-DT27</f>
        <v>1.660000000000025</v>
      </c>
      <c r="DW30" s="520"/>
      <c r="DX30" s="520">
        <f>DX27-DV27</f>
        <v>-2.2200000000000273</v>
      </c>
      <c r="DY30" s="520"/>
      <c r="DZ30" s="520">
        <f>DZ27-DX27</f>
        <v>0.46000000000003638</v>
      </c>
      <c r="EA30" s="520"/>
      <c r="EB30" s="520">
        <f>EB27-DZ27</f>
        <v>1.0199999999999818</v>
      </c>
      <c r="EC30" s="520"/>
      <c r="ED30" s="520">
        <f>ED27-EB27</f>
        <v>0.62000000000000455</v>
      </c>
      <c r="EE30" s="135"/>
      <c r="EF30" s="520">
        <f>EF27-ED27</f>
        <v>0.25999999999999091</v>
      </c>
      <c r="EG30" s="135"/>
      <c r="EH30" s="520">
        <f>EH27-EF27</f>
        <v>0.44999999999998863</v>
      </c>
      <c r="EI30" s="135"/>
      <c r="EJ30" s="520">
        <f>EJ27-EH27</f>
        <v>-1.1899999999999977</v>
      </c>
      <c r="EK30" s="135"/>
      <c r="EL30" s="520">
        <f>EL27-EJ27</f>
        <v>1.410000000000025</v>
      </c>
      <c r="EM30" s="135"/>
      <c r="EN30" s="505">
        <f>EN27-EL27</f>
        <v>0.39999999999997726</v>
      </c>
      <c r="EO30" s="135"/>
      <c r="EP30" s="520">
        <f>EP27-EN27</f>
        <v>-1.4900000000000091</v>
      </c>
      <c r="EQ30" s="135"/>
      <c r="ER30" s="520">
        <f>ER27-EP27</f>
        <v>2.0000000000038654E-2</v>
      </c>
      <c r="ES30" s="135"/>
      <c r="ET30" s="520">
        <f>ET27-ER27</f>
        <v>2.1499999999999773</v>
      </c>
      <c r="EU30" s="135"/>
      <c r="EV30" s="520">
        <f>EV27-ET27</f>
        <v>1.4499999999999886</v>
      </c>
      <c r="EW30" s="135"/>
      <c r="EX30" s="520">
        <f>EX27-EV27</f>
        <v>0.78000000000002956</v>
      </c>
      <c r="EY30" s="520"/>
      <c r="EZ30" s="163">
        <f>EZ27-EX27</f>
        <v>1.3899999999999864</v>
      </c>
      <c r="FA30" s="135"/>
      <c r="FB30" s="520">
        <f>FB27-EZ27</f>
        <v>-2.1299999999999955</v>
      </c>
      <c r="FC30" s="135"/>
      <c r="FD30" s="520">
        <f>FD27-FB27</f>
        <v>1.7900000000000205</v>
      </c>
      <c r="FE30" s="520"/>
      <c r="FF30" s="520">
        <f>FF27-FD27</f>
        <v>1.999999999998181E-2</v>
      </c>
      <c r="FG30" s="520"/>
      <c r="FH30" s="520">
        <f>FH27-FF27</f>
        <v>-3.6399999999999864</v>
      </c>
      <c r="FI30" s="520"/>
      <c r="FJ30" s="520">
        <f>FJ27-FH27</f>
        <v>0.25999999999999091</v>
      </c>
      <c r="FK30" s="135"/>
      <c r="FL30" s="505">
        <f>FL27-FJ27</f>
        <v>-0.75</v>
      </c>
      <c r="FM30" s="135"/>
      <c r="FN30" s="520">
        <f>FN27-FL27</f>
        <v>-1.9599999999999795</v>
      </c>
      <c r="FO30" s="520"/>
      <c r="FP30" s="163">
        <f>FP27-FN27</f>
        <v>-1.2000000000000455</v>
      </c>
      <c r="FQ30" s="135"/>
      <c r="FR30" s="535">
        <f>FR27-FP27</f>
        <v>-0.25</v>
      </c>
      <c r="FS30" s="535"/>
      <c r="FT30" s="163">
        <f>FT27-FR27</f>
        <v>4.5900000000000318</v>
      </c>
      <c r="FU30" s="135"/>
      <c r="FV30" s="520">
        <f>FV27-FT27</f>
        <v>1.6399999999999864</v>
      </c>
      <c r="FW30" s="520"/>
      <c r="FX30" s="520">
        <f>FX27-FV27</f>
        <v>1.0799999999999841</v>
      </c>
      <c r="FY30" s="135"/>
      <c r="FZ30" s="520">
        <f>FZ27-FX27</f>
        <v>-0.46999999999997044</v>
      </c>
      <c r="GA30" s="135"/>
      <c r="GB30" s="520">
        <f>GB27-FZ27</f>
        <v>0.87999999999999545</v>
      </c>
      <c r="GC30" s="135"/>
      <c r="GD30" s="520">
        <f>GD27-GB27</f>
        <v>0.19999999999998863</v>
      </c>
      <c r="GE30" s="135"/>
      <c r="GF30" s="520">
        <f>GF27-GD27</f>
        <v>0.60000000000002274</v>
      </c>
      <c r="GG30" s="135"/>
      <c r="GH30" s="520">
        <f>GH27-GF27</f>
        <v>1.3700000000000045</v>
      </c>
      <c r="GI30" s="135"/>
      <c r="GJ30" s="505">
        <f>GJ27-GH27</f>
        <v>1.339999999999975</v>
      </c>
      <c r="GK30" s="135"/>
      <c r="GL30" s="135">
        <f>GL27-GJ27</f>
        <v>-1.5600000000000023</v>
      </c>
      <c r="GM30" s="156"/>
      <c r="GN30" s="135">
        <f>GN27-GL27</f>
        <v>-0.93000000000000682</v>
      </c>
      <c r="GO30" s="163"/>
      <c r="GP30" s="135">
        <f>GP27-GN27</f>
        <v>-0.31000000000000227</v>
      </c>
      <c r="GQ30" s="156"/>
      <c r="GR30" s="135">
        <f>GR27-GP27</f>
        <v>-1.7899999999999636</v>
      </c>
      <c r="GS30" s="156"/>
      <c r="GT30" s="135">
        <f>GT27-GR27</f>
        <v>2.9499999999999886</v>
      </c>
      <c r="GU30" s="156"/>
      <c r="GV30" s="135">
        <f>GV27-GT27</f>
        <v>1.7400000000000091</v>
      </c>
      <c r="GW30" s="156"/>
      <c r="GX30" s="135">
        <f>GX27-GV27</f>
        <v>-0.28000000000002956</v>
      </c>
      <c r="GY30" s="163"/>
      <c r="GZ30" s="156">
        <f>GZ27-GX27</f>
        <v>2.5099999999999909</v>
      </c>
      <c r="HA30" s="156"/>
      <c r="HB30" s="135">
        <f>HB27-GZ27</f>
        <v>1.0400000000000205</v>
      </c>
      <c r="HC30" s="156"/>
      <c r="HD30" s="135">
        <f>HD27-HB27</f>
        <v>-0.37999999999999545</v>
      </c>
      <c r="HE30" s="156"/>
      <c r="HF30" s="135">
        <f>HF27-HD27</f>
        <v>0.96999999999997044</v>
      </c>
      <c r="HG30" s="136"/>
      <c r="HH30" s="135">
        <f>HH27-HF27</f>
        <v>0.41000000000002501</v>
      </c>
      <c r="HI30" s="156"/>
      <c r="HJ30" s="135">
        <f>HJ27-HH27</f>
        <v>1.3199999999999932</v>
      </c>
      <c r="HK30" s="156"/>
      <c r="HL30" s="135">
        <f>HL27-HJ27</f>
        <v>2.7599999999999909</v>
      </c>
      <c r="HM30" s="156"/>
      <c r="HN30" s="135">
        <f>HN27-HL27</f>
        <v>1.1999999999999886</v>
      </c>
      <c r="HO30" s="156"/>
      <c r="HP30" s="135">
        <f>HP27-HN27</f>
        <v>3.1200000000000045</v>
      </c>
      <c r="HQ30" s="156"/>
      <c r="HR30" s="135">
        <f>HR27-HP27</f>
        <v>3.8799999999999955</v>
      </c>
      <c r="HS30" s="156"/>
      <c r="HT30" s="135">
        <f>HT27-HR27</f>
        <v>12.390000000000043</v>
      </c>
      <c r="HU30" s="156"/>
      <c r="HV30" s="135">
        <f>HV27-HT27</f>
        <v>-3.1800000000000068</v>
      </c>
      <c r="HW30" s="163"/>
      <c r="HX30" s="156">
        <f>HX27-HV27</f>
        <v>-0.75999999999999091</v>
      </c>
      <c r="HY30" s="156"/>
      <c r="HZ30" s="135">
        <f>HZ27-HX27</f>
        <v>1.5099999999999909</v>
      </c>
      <c r="IA30" s="163"/>
      <c r="IB30" s="156">
        <f>IB27-HZ27</f>
        <v>0.90999999999996817</v>
      </c>
      <c r="IC30" s="156"/>
      <c r="ID30" s="135">
        <f>ID27-IB27</f>
        <v>0.75</v>
      </c>
      <c r="IE30" s="136"/>
      <c r="IF30" s="135">
        <f>IF27-ID27</f>
        <v>2.6500000000000341</v>
      </c>
      <c r="IG30" s="156"/>
      <c r="IH30" s="135">
        <f>IH27-IF27</f>
        <v>-4.2200000000000273</v>
      </c>
      <c r="II30" s="156"/>
      <c r="IJ30" s="135">
        <f>IJ27-IH27</f>
        <v>1.0600000000000023</v>
      </c>
      <c r="IK30" s="156"/>
      <c r="IL30" s="135">
        <f>IL27-IJ27</f>
        <v>3.6800000000000068</v>
      </c>
      <c r="IM30" s="156"/>
      <c r="IN30" s="135">
        <f>IN27-IL27</f>
        <v>0.75</v>
      </c>
      <c r="IO30" s="136"/>
    </row>
    <row r="31" spans="2:249" ht="15" customHeight="1" x14ac:dyDescent="0.2">
      <c r="B31" s="681" t="s">
        <v>3</v>
      </c>
      <c r="C31" s="681"/>
      <c r="D31" s="1" t="s">
        <v>6</v>
      </c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BU31" s="10" t="s">
        <v>81</v>
      </c>
    </row>
    <row r="32" spans="2:249" ht="15" customHeight="1" x14ac:dyDescent="0.2">
      <c r="B32" s="47"/>
      <c r="C32" s="47"/>
      <c r="D32" s="1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BM32" s="24"/>
    </row>
    <row r="33" spans="2:269" ht="15" customHeight="1" x14ac:dyDescent="0.2">
      <c r="BG33" s="24"/>
    </row>
    <row r="34" spans="2:269" ht="15" customHeight="1" x14ac:dyDescent="0.2">
      <c r="B34" s="4" t="s">
        <v>90</v>
      </c>
      <c r="AS34" s="16"/>
    </row>
    <row r="35" spans="2:269" ht="15" customHeight="1" thickBot="1" x14ac:dyDescent="0.25">
      <c r="B35" s="4"/>
      <c r="AT35" s="24"/>
      <c r="AU35" s="24"/>
      <c r="IS35" s="16"/>
      <c r="JI35" s="16" t="s">
        <v>4</v>
      </c>
    </row>
    <row r="36" spans="2:269" ht="15" customHeight="1" thickBot="1" x14ac:dyDescent="0.25">
      <c r="B36" s="694"/>
      <c r="C36" s="695"/>
      <c r="D36" s="695"/>
      <c r="E36" s="696"/>
      <c r="F36" s="197">
        <v>41456</v>
      </c>
      <c r="G36" s="199"/>
      <c r="H36" s="197">
        <v>41487</v>
      </c>
      <c r="I36" s="199"/>
      <c r="J36" s="197">
        <v>41518</v>
      </c>
      <c r="K36" s="199"/>
      <c r="L36" s="197">
        <v>41548</v>
      </c>
      <c r="M36" s="199"/>
      <c r="N36" s="197">
        <v>41579</v>
      </c>
      <c r="O36" s="199"/>
      <c r="P36" s="197">
        <v>41609</v>
      </c>
      <c r="Q36" s="198"/>
      <c r="R36" s="201" t="s">
        <v>76</v>
      </c>
      <c r="S36" s="202"/>
      <c r="T36" s="197">
        <v>41670</v>
      </c>
      <c r="U36" s="198"/>
      <c r="V36" s="197">
        <v>41671</v>
      </c>
      <c r="W36" s="198"/>
      <c r="X36" s="197">
        <v>41699</v>
      </c>
      <c r="Y36" s="198"/>
      <c r="Z36" s="197">
        <v>41730</v>
      </c>
      <c r="AA36" s="199"/>
      <c r="AB36" s="197">
        <v>41760</v>
      </c>
      <c r="AC36" s="199"/>
      <c r="AD36" s="197">
        <v>41791</v>
      </c>
      <c r="AE36" s="199"/>
      <c r="AF36" s="197">
        <v>41821</v>
      </c>
      <c r="AG36" s="199"/>
      <c r="AH36" s="197">
        <v>41852</v>
      </c>
      <c r="AI36" s="199"/>
      <c r="AJ36" s="198">
        <v>41883</v>
      </c>
      <c r="AK36" s="199"/>
      <c r="AL36" s="197">
        <v>41914</v>
      </c>
      <c r="AM36" s="199"/>
      <c r="AN36" s="197">
        <v>41946</v>
      </c>
      <c r="AO36" s="199"/>
      <c r="AP36" s="197">
        <v>41977</v>
      </c>
      <c r="AQ36" s="199"/>
      <c r="AR36" s="201" t="s">
        <v>76</v>
      </c>
      <c r="AS36" s="202"/>
      <c r="AT36" s="197">
        <v>42008</v>
      </c>
      <c r="AU36" s="199"/>
      <c r="AV36" s="197">
        <v>42040</v>
      </c>
      <c r="AW36" s="199"/>
      <c r="AX36" s="197">
        <v>42072</v>
      </c>
      <c r="AY36" s="199"/>
      <c r="AZ36" s="197">
        <v>42104</v>
      </c>
      <c r="BA36" s="199"/>
      <c r="BB36" s="197">
        <v>42136</v>
      </c>
      <c r="BC36" s="199"/>
      <c r="BD36" s="197">
        <v>42168</v>
      </c>
      <c r="BE36" s="199"/>
      <c r="BF36" s="197">
        <v>42199</v>
      </c>
      <c r="BG36" s="199"/>
      <c r="BH36" s="197">
        <v>42231</v>
      </c>
      <c r="BI36" s="199"/>
      <c r="BJ36" s="197">
        <v>42263</v>
      </c>
      <c r="BK36" s="199"/>
      <c r="BL36" s="268">
        <v>42284</v>
      </c>
      <c r="BM36" s="197"/>
      <c r="BN36" s="339">
        <v>42316</v>
      </c>
      <c r="BO36" s="127"/>
      <c r="BP36" s="127">
        <v>42347</v>
      </c>
      <c r="BQ36" s="127"/>
      <c r="BR36" s="140" t="s">
        <v>76</v>
      </c>
      <c r="BS36" s="141"/>
      <c r="BT36" s="102">
        <v>42373</v>
      </c>
      <c r="BU36" s="95"/>
      <c r="BV36" s="102">
        <v>42405</v>
      </c>
      <c r="BW36" s="95"/>
      <c r="BX36" s="102">
        <v>42460</v>
      </c>
      <c r="BY36" s="95"/>
      <c r="BZ36" s="102">
        <v>42461</v>
      </c>
      <c r="CA36" s="95"/>
      <c r="CB36" s="102">
        <v>42492</v>
      </c>
      <c r="CC36" s="95"/>
      <c r="CD36" s="102">
        <v>42524</v>
      </c>
      <c r="CE36" s="95"/>
      <c r="CF36" s="102">
        <v>42555</v>
      </c>
      <c r="CG36" s="95"/>
      <c r="CH36" s="102">
        <v>42587</v>
      </c>
      <c r="CI36" s="95"/>
      <c r="CJ36" s="102">
        <v>42619</v>
      </c>
      <c r="CK36" s="95"/>
      <c r="CL36" s="102">
        <v>42650</v>
      </c>
      <c r="CM36" s="95"/>
      <c r="CN36" s="102">
        <v>42682</v>
      </c>
      <c r="CO36" s="102"/>
      <c r="CP36" s="94">
        <v>42713</v>
      </c>
      <c r="CQ36" s="111"/>
      <c r="CR36" s="140" t="s">
        <v>72</v>
      </c>
      <c r="CS36" s="141"/>
      <c r="CT36" s="171">
        <v>42736</v>
      </c>
      <c r="CU36" s="102"/>
      <c r="CV36" s="94">
        <v>42768</v>
      </c>
      <c r="CW36" s="102"/>
      <c r="CX36" s="94">
        <v>42797</v>
      </c>
      <c r="CY36" s="102"/>
      <c r="CZ36" s="94">
        <v>42829</v>
      </c>
      <c r="DA36" s="102"/>
      <c r="DB36" s="94">
        <v>42860</v>
      </c>
      <c r="DC36" s="102"/>
      <c r="DD36" s="94">
        <v>42892</v>
      </c>
      <c r="DE36" s="95"/>
      <c r="DF36" s="102">
        <v>42923</v>
      </c>
      <c r="DG36" s="102"/>
      <c r="DH36" s="94">
        <v>42955</v>
      </c>
      <c r="DI36" s="102"/>
      <c r="DJ36" s="94">
        <v>42986</v>
      </c>
      <c r="DK36" s="102"/>
      <c r="DL36" s="94">
        <v>43017</v>
      </c>
      <c r="DM36" s="102"/>
      <c r="DN36" s="94">
        <v>43049</v>
      </c>
      <c r="DO36" s="102"/>
      <c r="DP36" s="94">
        <v>43081</v>
      </c>
      <c r="DQ36" s="102"/>
      <c r="DR36" s="140" t="s">
        <v>76</v>
      </c>
      <c r="DS36" s="141"/>
      <c r="DT36" s="171">
        <v>43111</v>
      </c>
      <c r="DU36" s="95"/>
      <c r="DV36" s="94">
        <v>43143</v>
      </c>
      <c r="DW36" s="102"/>
      <c r="DX36" s="94">
        <v>43171</v>
      </c>
      <c r="DY36" s="95"/>
      <c r="DZ36" s="102">
        <v>43203</v>
      </c>
      <c r="EA36" s="102"/>
      <c r="EB36" s="94">
        <v>43234</v>
      </c>
      <c r="EC36" s="102"/>
      <c r="ED36" s="94">
        <v>43266</v>
      </c>
      <c r="EE36" s="102"/>
      <c r="EF36" s="94">
        <v>43297</v>
      </c>
      <c r="EG36" s="102"/>
      <c r="EH36" s="94">
        <v>43329</v>
      </c>
      <c r="EI36" s="102"/>
      <c r="EJ36" s="94">
        <v>43361</v>
      </c>
      <c r="EK36" s="102"/>
      <c r="EL36" s="94">
        <v>43392</v>
      </c>
      <c r="EM36" s="95"/>
      <c r="EN36" s="102">
        <v>43424</v>
      </c>
      <c r="EO36" s="102"/>
      <c r="EP36" s="94">
        <v>43455</v>
      </c>
      <c r="EQ36" s="111"/>
      <c r="ER36" s="157" t="s">
        <v>77</v>
      </c>
      <c r="ES36" s="141"/>
      <c r="ET36" s="102">
        <v>43486</v>
      </c>
      <c r="EU36" s="102"/>
      <c r="EV36" s="94">
        <v>43518</v>
      </c>
      <c r="EW36" s="102"/>
      <c r="EX36" s="94">
        <v>43547</v>
      </c>
      <c r="EY36" s="102"/>
      <c r="EZ36" s="94">
        <v>43579</v>
      </c>
      <c r="FA36" s="102"/>
      <c r="FB36" s="94">
        <v>43610</v>
      </c>
      <c r="FC36" s="102"/>
      <c r="FD36" s="94">
        <v>43642</v>
      </c>
      <c r="FE36" s="102"/>
      <c r="FF36" s="94">
        <v>43673</v>
      </c>
      <c r="FG36" s="102"/>
      <c r="FH36" s="94">
        <v>43705</v>
      </c>
      <c r="FI36" s="102"/>
      <c r="FJ36" s="94">
        <v>43737</v>
      </c>
      <c r="FK36" s="102"/>
      <c r="FL36" s="94">
        <v>43768</v>
      </c>
      <c r="FM36" s="102"/>
      <c r="FN36" s="94">
        <v>43770</v>
      </c>
      <c r="FO36" s="102"/>
      <c r="FP36" s="94">
        <v>43801</v>
      </c>
      <c r="FQ36" s="111"/>
      <c r="FR36" s="157" t="s">
        <v>77</v>
      </c>
      <c r="FS36" s="141"/>
      <c r="FT36" s="171">
        <v>43851</v>
      </c>
      <c r="FU36" s="102"/>
      <c r="FV36" s="94">
        <v>43883</v>
      </c>
      <c r="FW36" s="102"/>
      <c r="FX36" s="94">
        <v>43891</v>
      </c>
      <c r="FY36" s="102"/>
      <c r="FZ36" s="94">
        <v>43923</v>
      </c>
      <c r="GA36" s="102"/>
      <c r="GB36" s="94">
        <v>43954</v>
      </c>
      <c r="GC36" s="102"/>
      <c r="GD36" s="94">
        <v>43986</v>
      </c>
      <c r="GE36" s="95"/>
      <c r="GF36" s="102">
        <v>44017</v>
      </c>
      <c r="GG36" s="102"/>
      <c r="GH36" s="94">
        <v>44049</v>
      </c>
      <c r="GI36" s="102"/>
      <c r="GJ36" s="94">
        <v>44081</v>
      </c>
      <c r="GK36" s="102"/>
      <c r="GL36" s="94">
        <v>44112</v>
      </c>
      <c r="GM36" s="102"/>
      <c r="GN36" s="94">
        <v>44144</v>
      </c>
      <c r="GO36" s="102"/>
      <c r="GP36" s="94">
        <v>44175</v>
      </c>
      <c r="GQ36" s="111"/>
      <c r="GR36" s="157" t="s">
        <v>77</v>
      </c>
      <c r="GS36" s="141"/>
      <c r="GT36" s="94">
        <v>44197</v>
      </c>
      <c r="GU36" s="102"/>
      <c r="GV36" s="94">
        <v>44229</v>
      </c>
      <c r="GW36" s="95"/>
      <c r="GX36" s="102">
        <v>44258</v>
      </c>
      <c r="GY36" s="102"/>
      <c r="GZ36" s="94">
        <v>44290</v>
      </c>
      <c r="HA36" s="102"/>
      <c r="HB36" s="94">
        <v>44321</v>
      </c>
      <c r="HC36" s="102"/>
      <c r="HD36" s="94">
        <v>44353</v>
      </c>
      <c r="HE36" s="102"/>
      <c r="HF36" s="94">
        <v>44384</v>
      </c>
      <c r="HG36" s="102"/>
      <c r="HH36" s="94">
        <v>44416</v>
      </c>
      <c r="HI36" s="102"/>
      <c r="HJ36" s="94">
        <v>44448</v>
      </c>
      <c r="HK36" s="102"/>
      <c r="HL36" s="94">
        <v>44479</v>
      </c>
      <c r="HM36" s="102"/>
      <c r="HN36" s="94">
        <v>44511</v>
      </c>
      <c r="HO36" s="102"/>
      <c r="HP36" s="94">
        <v>44542</v>
      </c>
      <c r="HQ36" s="111"/>
      <c r="HR36" s="157" t="s">
        <v>77</v>
      </c>
      <c r="HS36" s="141"/>
      <c r="HT36" s="94">
        <v>44562</v>
      </c>
      <c r="HU36" s="102"/>
      <c r="HV36" s="94">
        <v>44594</v>
      </c>
      <c r="HW36" s="95"/>
      <c r="HX36" s="102">
        <v>44623</v>
      </c>
      <c r="HY36" s="102"/>
      <c r="HZ36" s="94">
        <v>44655</v>
      </c>
      <c r="IA36" s="102"/>
      <c r="IB36" s="94">
        <v>44686</v>
      </c>
      <c r="IC36" s="102"/>
      <c r="ID36" s="94">
        <v>44718</v>
      </c>
      <c r="IE36" s="102"/>
      <c r="IF36" s="94">
        <v>44749</v>
      </c>
      <c r="IG36" s="95"/>
      <c r="IH36" s="102">
        <v>44781</v>
      </c>
      <c r="II36" s="102"/>
      <c r="IJ36" s="94">
        <v>44813</v>
      </c>
      <c r="IK36" s="102"/>
      <c r="IL36" s="94">
        <v>44844</v>
      </c>
      <c r="IM36" s="102"/>
      <c r="IN36" s="94">
        <v>44876</v>
      </c>
      <c r="IO36" s="95"/>
      <c r="IP36" s="102">
        <v>44907</v>
      </c>
      <c r="IQ36" s="111"/>
      <c r="IR36" s="157" t="s">
        <v>77</v>
      </c>
      <c r="IS36" s="141"/>
      <c r="IT36" s="94">
        <v>44927</v>
      </c>
      <c r="IU36" s="102"/>
      <c r="IV36" s="94">
        <v>44959</v>
      </c>
      <c r="IW36" s="95"/>
      <c r="IX36" s="94">
        <v>44988</v>
      </c>
      <c r="IY36" s="102"/>
      <c r="IZ36" s="94">
        <v>45020</v>
      </c>
      <c r="JA36" s="102"/>
      <c r="JB36" s="94">
        <v>45051</v>
      </c>
      <c r="JC36" s="102"/>
      <c r="JD36" s="94">
        <v>45083</v>
      </c>
      <c r="JE36" s="102"/>
      <c r="JF36" s="94">
        <v>45113</v>
      </c>
      <c r="JG36" s="102"/>
      <c r="JH36" s="140" t="s">
        <v>77</v>
      </c>
      <c r="JI36" s="141"/>
    </row>
    <row r="37" spans="2:269" ht="15" customHeight="1" thickTop="1" x14ac:dyDescent="0.2">
      <c r="B37" s="712" t="s">
        <v>15</v>
      </c>
      <c r="C37" s="713"/>
      <c r="D37" s="713"/>
      <c r="E37" s="714"/>
      <c r="F37" s="410">
        <v>4876</v>
      </c>
      <c r="G37" s="411"/>
      <c r="H37" s="410">
        <v>4443</v>
      </c>
      <c r="I37" s="411"/>
      <c r="J37" s="410">
        <v>3741</v>
      </c>
      <c r="K37" s="411"/>
      <c r="L37" s="410">
        <v>7054</v>
      </c>
      <c r="M37" s="411"/>
      <c r="N37" s="410">
        <v>4575</v>
      </c>
      <c r="O37" s="411"/>
      <c r="P37" s="408">
        <v>4584</v>
      </c>
      <c r="Q37" s="409"/>
      <c r="R37" s="412">
        <v>56148</v>
      </c>
      <c r="S37" s="413"/>
      <c r="T37" s="408">
        <v>4426</v>
      </c>
      <c r="U37" s="409"/>
      <c r="V37" s="408">
        <v>4822</v>
      </c>
      <c r="W37" s="409"/>
      <c r="X37" s="408">
        <v>4345</v>
      </c>
      <c r="Y37" s="409"/>
      <c r="Z37" s="408">
        <v>5250</v>
      </c>
      <c r="AA37" s="411"/>
      <c r="AB37" s="408">
        <v>4878</v>
      </c>
      <c r="AC37" s="411"/>
      <c r="AD37" s="408">
        <v>4663</v>
      </c>
      <c r="AE37" s="411"/>
      <c r="AF37" s="414">
        <v>4851</v>
      </c>
      <c r="AG37" s="413"/>
      <c r="AH37" s="415">
        <v>4799</v>
      </c>
      <c r="AI37" s="413"/>
      <c r="AJ37" s="415">
        <v>4757</v>
      </c>
      <c r="AK37" s="413"/>
      <c r="AL37" s="415">
        <v>8091</v>
      </c>
      <c r="AM37" s="413"/>
      <c r="AN37" s="415">
        <v>4514</v>
      </c>
      <c r="AO37" s="413"/>
      <c r="AP37" s="415">
        <v>4908</v>
      </c>
      <c r="AQ37" s="413"/>
      <c r="AR37" s="412">
        <v>60304</v>
      </c>
      <c r="AS37" s="413"/>
      <c r="AT37" s="415">
        <v>4269</v>
      </c>
      <c r="AU37" s="414"/>
      <c r="AV37" s="415">
        <v>4739</v>
      </c>
      <c r="AW37" s="414"/>
      <c r="AX37" s="415">
        <v>5883</v>
      </c>
      <c r="AY37" s="414"/>
      <c r="AZ37" s="415">
        <v>4955</v>
      </c>
      <c r="BA37" s="414"/>
      <c r="BB37" s="415">
        <v>5647</v>
      </c>
      <c r="BC37" s="414"/>
      <c r="BD37" s="415">
        <v>5406</v>
      </c>
      <c r="BE37" s="414"/>
      <c r="BF37" s="415">
        <v>5364</v>
      </c>
      <c r="BG37" s="414"/>
      <c r="BH37" s="415">
        <v>4654</v>
      </c>
      <c r="BI37" s="414"/>
      <c r="BJ37" s="415">
        <v>5124</v>
      </c>
      <c r="BK37" s="414"/>
      <c r="BL37" s="415">
        <v>8985</v>
      </c>
      <c r="BM37" s="416"/>
      <c r="BN37" s="619">
        <v>4495</v>
      </c>
      <c r="BO37" s="414"/>
      <c r="BP37" s="415">
        <v>5214</v>
      </c>
      <c r="BQ37" s="414"/>
      <c r="BR37" s="620">
        <f>AT37+AV37+AX37+AZ37+BB37+BD37+BF37+BH37+BJ37+BL37+BN37+BP37</f>
        <v>64735</v>
      </c>
      <c r="BS37" s="621"/>
      <c r="BT37" s="744">
        <v>4511</v>
      </c>
      <c r="BU37" s="622"/>
      <c r="BV37" s="674">
        <v>5481</v>
      </c>
      <c r="BW37" s="676"/>
      <c r="BX37" s="674">
        <v>6013</v>
      </c>
      <c r="BY37" s="675"/>
      <c r="BZ37" s="623">
        <v>5724</v>
      </c>
      <c r="CA37" s="636"/>
      <c r="CB37" s="623">
        <v>5728</v>
      </c>
      <c r="CC37" s="623"/>
      <c r="CD37" s="622">
        <v>5706</v>
      </c>
      <c r="CE37" s="636"/>
      <c r="CF37" s="623">
        <v>5583</v>
      </c>
      <c r="CG37" s="623"/>
      <c r="CH37" s="622">
        <v>5230</v>
      </c>
      <c r="CI37" s="636"/>
      <c r="CJ37" s="623">
        <v>5083</v>
      </c>
      <c r="CK37" s="623"/>
      <c r="CL37" s="622">
        <v>7917</v>
      </c>
      <c r="CM37" s="623"/>
      <c r="CN37" s="622">
        <v>4479</v>
      </c>
      <c r="CO37" s="636"/>
      <c r="CP37" s="623">
        <v>5245</v>
      </c>
      <c r="CQ37" s="757"/>
      <c r="CR37" s="540">
        <f>BT37+BV37+BX37+BZ37+CB37+CD37+CF37+CH37+CJ37+CL37+CN37+CP37</f>
        <v>66700</v>
      </c>
      <c r="CS37" s="556"/>
      <c r="CT37" s="754">
        <v>4028</v>
      </c>
      <c r="CU37" s="607"/>
      <c r="CV37" s="518">
        <v>4740</v>
      </c>
      <c r="CW37" s="607"/>
      <c r="CX37" s="518">
        <v>5462</v>
      </c>
      <c r="CY37" s="607"/>
      <c r="CZ37" s="518">
        <v>4656</v>
      </c>
      <c r="DA37" s="607"/>
      <c r="DB37" s="518">
        <v>5667</v>
      </c>
      <c r="DC37" s="607"/>
      <c r="DD37" s="518">
        <v>4734</v>
      </c>
      <c r="DE37" s="632"/>
      <c r="DF37" s="519">
        <v>4494</v>
      </c>
      <c r="DG37" s="607"/>
      <c r="DH37" s="518">
        <v>4432</v>
      </c>
      <c r="DI37" s="607"/>
      <c r="DJ37" s="518">
        <v>4301</v>
      </c>
      <c r="DK37" s="607"/>
      <c r="DL37" s="518">
        <v>6899</v>
      </c>
      <c r="DM37" s="607"/>
      <c r="DN37" s="518">
        <v>3556</v>
      </c>
      <c r="DO37" s="519"/>
      <c r="DP37" s="518">
        <v>3936</v>
      </c>
      <c r="DQ37" s="519"/>
      <c r="DR37" s="540">
        <f>CV37+CX37+CZ37+DB37+DD37+DF37+DH37+CT37+DJ37+DL37+DN37+DP37</f>
        <v>56905</v>
      </c>
      <c r="DS37" s="556"/>
      <c r="DT37" s="754">
        <v>3997</v>
      </c>
      <c r="DU37" s="771"/>
      <c r="DV37" s="518">
        <v>3846</v>
      </c>
      <c r="DW37" s="519"/>
      <c r="DX37" s="518">
        <v>4774</v>
      </c>
      <c r="DY37" s="771"/>
      <c r="DZ37" s="519">
        <v>4481</v>
      </c>
      <c r="EA37" s="519"/>
      <c r="EB37" s="518">
        <v>4617</v>
      </c>
      <c r="EC37" s="519"/>
      <c r="ED37" s="518">
        <v>3806</v>
      </c>
      <c r="EE37" s="519"/>
      <c r="EF37" s="518">
        <v>3449</v>
      </c>
      <c r="EG37" s="519"/>
      <c r="EH37" s="518">
        <v>4379</v>
      </c>
      <c r="EI37" s="519"/>
      <c r="EJ37" s="518">
        <v>3735</v>
      </c>
      <c r="EK37" s="519"/>
      <c r="EL37" s="518">
        <v>4096</v>
      </c>
      <c r="EM37" s="771"/>
      <c r="EN37" s="519">
        <v>4713</v>
      </c>
      <c r="EO37" s="519"/>
      <c r="EP37" s="518">
        <v>4981</v>
      </c>
      <c r="EQ37" s="525"/>
      <c r="ER37" s="519">
        <f>SUM(DT37:EQ37)</f>
        <v>50874</v>
      </c>
      <c r="ES37" s="556"/>
      <c r="ET37" s="519">
        <v>3324</v>
      </c>
      <c r="EU37" s="519"/>
      <c r="EV37" s="518">
        <v>4397</v>
      </c>
      <c r="EW37" s="519"/>
      <c r="EX37" s="518">
        <v>3571</v>
      </c>
      <c r="EY37" s="519"/>
      <c r="EZ37" s="518">
        <v>4479</v>
      </c>
      <c r="FA37" s="519"/>
      <c r="FB37" s="518">
        <v>4048</v>
      </c>
      <c r="FC37" s="519"/>
      <c r="FD37" s="518">
        <v>3701</v>
      </c>
      <c r="FE37" s="519"/>
      <c r="FF37" s="518">
        <v>3964</v>
      </c>
      <c r="FG37" s="519"/>
      <c r="FH37" s="518">
        <v>4014</v>
      </c>
      <c r="FI37" s="519"/>
      <c r="FJ37" s="518">
        <v>3408</v>
      </c>
      <c r="FK37" s="519"/>
      <c r="FL37" s="518">
        <v>6034</v>
      </c>
      <c r="FM37" s="519"/>
      <c r="FN37" s="518">
        <v>3161</v>
      </c>
      <c r="FO37" s="519"/>
      <c r="FP37" s="518">
        <v>3765</v>
      </c>
      <c r="FQ37" s="525"/>
      <c r="FR37" s="540">
        <v>47866</v>
      </c>
      <c r="FS37" s="541"/>
      <c r="FT37" s="320">
        <v>3487</v>
      </c>
      <c r="FU37" s="107"/>
      <c r="FV37" s="106">
        <v>3526</v>
      </c>
      <c r="FW37" s="107"/>
      <c r="FX37" s="106">
        <v>2099</v>
      </c>
      <c r="FY37" s="107"/>
      <c r="FZ37" s="106">
        <v>117</v>
      </c>
      <c r="GA37" s="107"/>
      <c r="GB37" s="106">
        <v>96</v>
      </c>
      <c r="GC37" s="107"/>
      <c r="GD37" s="106">
        <v>631</v>
      </c>
      <c r="GE37" s="158"/>
      <c r="GF37" s="139">
        <v>1112</v>
      </c>
      <c r="GG37" s="107"/>
      <c r="GH37" s="106">
        <v>1398</v>
      </c>
      <c r="GI37" s="107"/>
      <c r="GJ37" s="106">
        <v>2403</v>
      </c>
      <c r="GK37" s="107"/>
      <c r="GL37" s="106">
        <v>2892</v>
      </c>
      <c r="GM37" s="107"/>
      <c r="GN37" s="106">
        <v>2587</v>
      </c>
      <c r="GO37" s="107"/>
      <c r="GP37" s="106">
        <v>3742</v>
      </c>
      <c r="GQ37" s="112"/>
      <c r="GR37" s="494">
        <f>FT37+FV37+FX37+FZ37+GB37+GD37+GF37+GH37+GJ37+GL37+GN37+GP37</f>
        <v>24090</v>
      </c>
      <c r="GS37" s="493"/>
      <c r="GT37" s="106">
        <v>1547</v>
      </c>
      <c r="GU37" s="107"/>
      <c r="GV37" s="106">
        <v>2358</v>
      </c>
      <c r="GW37" s="158"/>
      <c r="GX37" s="139">
        <v>4058</v>
      </c>
      <c r="GY37" s="107"/>
      <c r="GZ37" s="106">
        <v>3199</v>
      </c>
      <c r="HA37" s="107"/>
      <c r="HB37" s="106">
        <v>3632</v>
      </c>
      <c r="HC37" s="107"/>
      <c r="HD37" s="106">
        <v>3466</v>
      </c>
      <c r="HE37" s="107"/>
      <c r="HF37" s="106">
        <v>3231</v>
      </c>
      <c r="HG37" s="107"/>
      <c r="HH37" s="106">
        <v>3240</v>
      </c>
      <c r="HI37" s="107"/>
      <c r="HJ37" s="106">
        <v>3253</v>
      </c>
      <c r="HK37" s="107"/>
      <c r="HL37" s="106">
        <v>3272</v>
      </c>
      <c r="HM37" s="107"/>
      <c r="HN37" s="106">
        <v>2664</v>
      </c>
      <c r="HO37" s="107"/>
      <c r="HP37" s="106">
        <v>4221</v>
      </c>
      <c r="HQ37" s="112"/>
      <c r="HR37" s="494">
        <f>GT37+GV37+GX37+GZ37+HB37+HD37+HF37+HH37+HJ37+HL37+HN37+HP37</f>
        <v>38141</v>
      </c>
      <c r="HS37" s="493"/>
      <c r="HT37" s="106">
        <v>2661</v>
      </c>
      <c r="HU37" s="107"/>
      <c r="HV37" s="106">
        <v>3004</v>
      </c>
      <c r="HW37" s="158"/>
      <c r="HX37" s="139">
        <v>3706</v>
      </c>
      <c r="HY37" s="107"/>
      <c r="HZ37" s="106">
        <v>3453</v>
      </c>
      <c r="IA37" s="107"/>
      <c r="IB37" s="106">
        <v>3817</v>
      </c>
      <c r="IC37" s="107"/>
      <c r="ID37" s="106">
        <v>3486</v>
      </c>
      <c r="IE37" s="107"/>
      <c r="IF37" s="106">
        <v>2881</v>
      </c>
      <c r="IG37" s="158"/>
      <c r="IH37" s="139">
        <v>3362</v>
      </c>
      <c r="II37" s="107"/>
      <c r="IJ37" s="106">
        <v>3903</v>
      </c>
      <c r="IK37" s="107"/>
      <c r="IL37" s="106">
        <v>4643</v>
      </c>
      <c r="IM37" s="107"/>
      <c r="IN37" s="106">
        <v>3369</v>
      </c>
      <c r="IO37" s="158"/>
      <c r="IP37" s="139">
        <v>3884</v>
      </c>
      <c r="IQ37" s="112"/>
      <c r="IR37" s="494">
        <f>HT37+HV37+HX37+HZ37+IB37+ID37+IF37+IH37+IJ37+IL37+IN37+IP37</f>
        <v>42169</v>
      </c>
      <c r="IS37" s="493"/>
      <c r="IT37" s="106">
        <v>3529</v>
      </c>
      <c r="IU37" s="107"/>
      <c r="IV37" s="106">
        <v>3583</v>
      </c>
      <c r="IW37" s="158"/>
      <c r="IX37" s="106">
        <v>4551</v>
      </c>
      <c r="IY37" s="107"/>
      <c r="IZ37" s="106">
        <v>4116</v>
      </c>
      <c r="JA37" s="107"/>
      <c r="JB37" s="106">
        <v>4806</v>
      </c>
      <c r="JC37" s="107"/>
      <c r="JD37" s="106">
        <v>4018</v>
      </c>
      <c r="JE37" s="107"/>
      <c r="JF37" s="106">
        <v>3566</v>
      </c>
      <c r="JG37" s="107"/>
      <c r="JH37" s="492">
        <f>IT37+IV37+IX37+IZ37+JB37+JF37+JD37</f>
        <v>28169</v>
      </c>
      <c r="JI37" s="493"/>
    </row>
    <row r="38" spans="2:269" ht="15" customHeight="1" thickBot="1" x14ac:dyDescent="0.25">
      <c r="B38" s="682" t="s">
        <v>14</v>
      </c>
      <c r="C38" s="683"/>
      <c r="D38" s="683"/>
      <c r="E38" s="684"/>
      <c r="F38" s="364">
        <v>0.30199999999999999</v>
      </c>
      <c r="G38" s="362"/>
      <c r="H38" s="364">
        <v>5.8999999999999997E-2</v>
      </c>
      <c r="I38" s="362"/>
      <c r="J38" s="364">
        <v>2.5999999999999999E-2</v>
      </c>
      <c r="K38" s="362"/>
      <c r="L38" s="364">
        <v>0.255</v>
      </c>
      <c r="M38" s="362"/>
      <c r="N38" s="364">
        <v>-6.3E-2</v>
      </c>
      <c r="O38" s="362"/>
      <c r="P38" s="364">
        <v>-0.106</v>
      </c>
      <c r="Q38" s="365"/>
      <c r="R38" s="231"/>
      <c r="S38" s="218"/>
      <c r="T38" s="364">
        <v>0.21099999999999999</v>
      </c>
      <c r="U38" s="365"/>
      <c r="V38" s="364">
        <v>0.111</v>
      </c>
      <c r="W38" s="365"/>
      <c r="X38" s="364">
        <v>-0.03</v>
      </c>
      <c r="Y38" s="365"/>
      <c r="Z38" s="364">
        <v>0.13300000000000001</v>
      </c>
      <c r="AA38" s="362"/>
      <c r="AB38" s="364">
        <v>-0.08</v>
      </c>
      <c r="AC38" s="362"/>
      <c r="AD38" s="364">
        <v>4.4999999999999998E-2</v>
      </c>
      <c r="AE38" s="362"/>
      <c r="AF38" s="218">
        <v>-5.0000000000000001E-3</v>
      </c>
      <c r="AG38" s="218"/>
      <c r="AH38" s="220">
        <v>0.08</v>
      </c>
      <c r="AI38" s="218"/>
      <c r="AJ38" s="220">
        <v>0.27200000000000002</v>
      </c>
      <c r="AK38" s="218"/>
      <c r="AL38" s="220">
        <v>0.14699999999999999</v>
      </c>
      <c r="AM38" s="218"/>
      <c r="AN38" s="220">
        <v>-1.2999999999999999E-2</v>
      </c>
      <c r="AO38" s="218"/>
      <c r="AP38" s="220">
        <v>7.0999999999999994E-2</v>
      </c>
      <c r="AQ38" s="218"/>
      <c r="AR38" s="231" t="s">
        <v>126</v>
      </c>
      <c r="AS38" s="218"/>
      <c r="AT38" s="220">
        <v>-3.5000000000000003E-2</v>
      </c>
      <c r="AU38" s="218"/>
      <c r="AV38" s="220">
        <v>-1.721277478224803E-2</v>
      </c>
      <c r="AW38" s="218"/>
      <c r="AX38" s="220">
        <v>0.35397008055235912</v>
      </c>
      <c r="AY38" s="218"/>
      <c r="AZ38" s="220">
        <v>-5.6190476190476235E-2</v>
      </c>
      <c r="BA38" s="218"/>
      <c r="BB38" s="220">
        <v>0.15764657646576463</v>
      </c>
      <c r="BC38" s="218"/>
      <c r="BD38" s="220">
        <v>0.15933948102080198</v>
      </c>
      <c r="BE38" s="218"/>
      <c r="BF38" s="220">
        <v>0.106</v>
      </c>
      <c r="BG38" s="218"/>
      <c r="BH38" s="220">
        <v>-3.0214628047509851E-2</v>
      </c>
      <c r="BI38" s="218"/>
      <c r="BJ38" s="220">
        <v>7.7149463947866259E-2</v>
      </c>
      <c r="BK38" s="218"/>
      <c r="BL38" s="220">
        <v>0.11049314052651105</v>
      </c>
      <c r="BM38" s="219"/>
      <c r="BN38" s="287">
        <v>-4.0000000000000001E-3</v>
      </c>
      <c r="BO38" s="288"/>
      <c r="BP38" s="334">
        <v>6.2E-2</v>
      </c>
      <c r="BQ38" s="288"/>
      <c r="BR38" s="296">
        <v>7.2999999999999995E-2</v>
      </c>
      <c r="BS38" s="297"/>
      <c r="BT38" s="524">
        <v>5.7000000000000002E-2</v>
      </c>
      <c r="BU38" s="630"/>
      <c r="BV38" s="334">
        <v>0.157</v>
      </c>
      <c r="BW38" s="288"/>
      <c r="BX38" s="334">
        <v>2.1999999999999999E-2</v>
      </c>
      <c r="BY38" s="288"/>
      <c r="BZ38" s="288">
        <v>0.155</v>
      </c>
      <c r="CA38" s="530"/>
      <c r="CB38" s="288">
        <v>1.4E-2</v>
      </c>
      <c r="CC38" s="288"/>
      <c r="CD38" s="334">
        <v>5.5E-2</v>
      </c>
      <c r="CE38" s="530"/>
      <c r="CF38" s="440">
        <v>4.1000000000000002E-2</v>
      </c>
      <c r="CG38" s="440"/>
      <c r="CH38" s="334">
        <v>0.124</v>
      </c>
      <c r="CI38" s="530"/>
      <c r="CJ38" s="440">
        <v>-8.0000000000000002E-3</v>
      </c>
      <c r="CK38" s="440"/>
      <c r="CL38" s="334">
        <v>-0.11899999999999999</v>
      </c>
      <c r="CM38" s="288"/>
      <c r="CN38" s="334">
        <v>-4.0000000000000001E-3</v>
      </c>
      <c r="CO38" s="530"/>
      <c r="CP38" s="288">
        <v>6.0000000000000001E-3</v>
      </c>
      <c r="CQ38" s="605"/>
      <c r="CR38" s="296">
        <v>0.03</v>
      </c>
      <c r="CS38" s="297"/>
      <c r="CT38" s="444">
        <v>-0.107</v>
      </c>
      <c r="CU38" s="440"/>
      <c r="CV38" s="630">
        <v>-0.13500000000000001</v>
      </c>
      <c r="CW38" s="523"/>
      <c r="CX38" s="440">
        <v>-9.1999999999999998E-2</v>
      </c>
      <c r="CY38" s="523"/>
      <c r="CZ38" s="440">
        <v>-0.187</v>
      </c>
      <c r="DA38" s="523"/>
      <c r="DB38" s="440">
        <v>-1.0999999999999999E-2</v>
      </c>
      <c r="DC38" s="523"/>
      <c r="DD38" s="440">
        <v>-0.17</v>
      </c>
      <c r="DE38" s="440"/>
      <c r="DF38" s="630">
        <v>-0.19500000000000001</v>
      </c>
      <c r="DG38" s="523"/>
      <c r="DH38" s="440">
        <v>-0.153</v>
      </c>
      <c r="DI38" s="523"/>
      <c r="DJ38" s="440">
        <v>-0.154</v>
      </c>
      <c r="DK38" s="523"/>
      <c r="DL38" s="440">
        <v>-0.129</v>
      </c>
      <c r="DM38" s="523"/>
      <c r="DN38" s="523">
        <v>-0.20599999999999999</v>
      </c>
      <c r="DO38" s="524"/>
      <c r="DP38" s="288">
        <v>-0.25</v>
      </c>
      <c r="DQ38" s="530"/>
      <c r="DR38" s="296">
        <v>-0.14699999999999999</v>
      </c>
      <c r="DS38" s="297"/>
      <c r="DT38" s="287">
        <v>-8.0000000000000002E-3</v>
      </c>
      <c r="DU38" s="288"/>
      <c r="DV38" s="288">
        <v>-0.189</v>
      </c>
      <c r="DW38" s="530"/>
      <c r="DX38" s="288">
        <v>-0.126</v>
      </c>
      <c r="DY38" s="288"/>
      <c r="DZ38" s="524">
        <v>-3.7999999999999999E-2</v>
      </c>
      <c r="EA38" s="524"/>
      <c r="EB38" s="523">
        <v>-0.18528321863419794</v>
      </c>
      <c r="EC38" s="524"/>
      <c r="ED38" s="523">
        <v>-0.19600000000000001</v>
      </c>
      <c r="EE38" s="524"/>
      <c r="EF38" s="523">
        <v>-0.23300000000000001</v>
      </c>
      <c r="EG38" s="524"/>
      <c r="EH38" s="523">
        <v>-1.2E-2</v>
      </c>
      <c r="EI38" s="524"/>
      <c r="EJ38" s="523">
        <v>-0.1315973029528017</v>
      </c>
      <c r="EK38" s="524"/>
      <c r="EL38" s="523">
        <v>-0.40629076677779385</v>
      </c>
      <c r="EM38" s="630"/>
      <c r="EN38" s="524">
        <v>0.32500000000000001</v>
      </c>
      <c r="EO38" s="524"/>
      <c r="EP38" s="523">
        <v>0.26500000000000001</v>
      </c>
      <c r="EQ38" s="526"/>
      <c r="ER38" s="334">
        <v>-0.106</v>
      </c>
      <c r="ES38" s="297"/>
      <c r="ET38" s="524">
        <v>-0.16837628221165879</v>
      </c>
      <c r="EU38" s="524"/>
      <c r="EV38" s="523">
        <v>0.1432657306292251</v>
      </c>
      <c r="EW38" s="524"/>
      <c r="EX38" s="523">
        <v>-0.25230318257956452</v>
      </c>
      <c r="EY38" s="524"/>
      <c r="EZ38" s="523">
        <v>-4.4632894443208393E-4</v>
      </c>
      <c r="FA38" s="524"/>
      <c r="FB38" s="523">
        <v>-0.12324019926359109</v>
      </c>
      <c r="FC38" s="524"/>
      <c r="FD38" s="523">
        <v>-2.7588018917498736E-2</v>
      </c>
      <c r="FE38" s="524"/>
      <c r="FF38" s="523">
        <v>0.14931864308495224</v>
      </c>
      <c r="FG38" s="524"/>
      <c r="FH38" s="523">
        <v>-8.335236355332265E-2</v>
      </c>
      <c r="FI38" s="524"/>
      <c r="FJ38" s="523">
        <v>-8.7550200803212852E-2</v>
      </c>
      <c r="FK38" s="524"/>
      <c r="FL38" s="523">
        <v>0.47299999999999998</v>
      </c>
      <c r="FM38" s="524"/>
      <c r="FN38" s="523">
        <v>-0.32944420873992364</v>
      </c>
      <c r="FO38" s="524"/>
      <c r="FP38" s="523">
        <v>-0.24399999999999999</v>
      </c>
      <c r="FQ38" s="526"/>
      <c r="FR38" s="533">
        <v>-5.8999999999999997E-2</v>
      </c>
      <c r="FS38" s="534"/>
      <c r="FT38" s="309">
        <v>4.9037304452467012E-2</v>
      </c>
      <c r="FU38" s="528"/>
      <c r="FV38" s="100">
        <f>FV37/EV37-1</f>
        <v>-0.19808960654992036</v>
      </c>
      <c r="FW38" s="119"/>
      <c r="FX38" s="100">
        <f>FX37/EX37-1</f>
        <v>-0.41220946513581624</v>
      </c>
      <c r="FY38" s="119"/>
      <c r="FZ38" s="100">
        <v>-0.97387809778968515</v>
      </c>
      <c r="GA38" s="119"/>
      <c r="GB38" s="100">
        <f>GB37/FB37-1</f>
        <v>-0.97628458498023718</v>
      </c>
      <c r="GC38" s="119"/>
      <c r="GD38" s="100">
        <f>GD37/FD37-1</f>
        <v>-0.82950553904350177</v>
      </c>
      <c r="GE38" s="101"/>
      <c r="GF38" s="119">
        <f>GF37/FF37-1</f>
        <v>-0.71947527749747731</v>
      </c>
      <c r="GG38" s="119"/>
      <c r="GH38" s="100">
        <f>GH37/FH37-1</f>
        <v>-0.65171898355754854</v>
      </c>
      <c r="GI38" s="119"/>
      <c r="GJ38" s="100">
        <f>GJ37/FJ37-1</f>
        <v>-0.29489436619718312</v>
      </c>
      <c r="GK38" s="119"/>
      <c r="GL38" s="100">
        <f t="shared" ref="GL38" si="83">GL37/FL37-1</f>
        <v>-0.5207159429897249</v>
      </c>
      <c r="GM38" s="119"/>
      <c r="GN38" s="100">
        <f t="shared" ref="GN38" si="84">GN37/FN37-1</f>
        <v>-0.18158810503005374</v>
      </c>
      <c r="GO38" s="119"/>
      <c r="GP38" s="100">
        <f t="shared" ref="GP38" si="85">GP37/FP37-1</f>
        <v>-6.1088977423638946E-3</v>
      </c>
      <c r="GQ38" s="289"/>
      <c r="GR38" s="495">
        <f>(GR37/(ET37+EV37+EX37+EZ37+FB37+FD37+FF37+FH37+FJ37+FL37+FN37+FP37))-1</f>
        <v>-0.49672001002799482</v>
      </c>
      <c r="GS38" s="496"/>
      <c r="GT38" s="100">
        <f>GT37/FT37-1</f>
        <v>-0.55635216518497277</v>
      </c>
      <c r="GU38" s="119"/>
      <c r="GV38" s="100">
        <f t="shared" ref="GV38" si="86">GV37/FV37-1</f>
        <v>-0.33125354509359051</v>
      </c>
      <c r="GW38" s="101"/>
      <c r="GX38" s="119">
        <f t="shared" ref="GX38" si="87">GX37/FX37-1</f>
        <v>0.93330157217722731</v>
      </c>
      <c r="GY38" s="119"/>
      <c r="GZ38" s="100">
        <f t="shared" ref="GZ38" si="88">GZ37/FZ37-1</f>
        <v>26.341880341880341</v>
      </c>
      <c r="HA38" s="119"/>
      <c r="HB38" s="100">
        <f t="shared" ref="HB38" si="89">HB37/GB37-1</f>
        <v>36.833333333333336</v>
      </c>
      <c r="HC38" s="119"/>
      <c r="HD38" s="100">
        <f t="shared" ref="HD38" si="90">HD37/GD37-1</f>
        <v>4.4928684627575279</v>
      </c>
      <c r="HE38" s="119"/>
      <c r="HF38" s="100">
        <f t="shared" ref="HF38" si="91">HF37/GF37-1</f>
        <v>1.9055755395683454</v>
      </c>
      <c r="HG38" s="119"/>
      <c r="HH38" s="100">
        <f t="shared" ref="HH38" si="92">HH37/GH37-1</f>
        <v>1.3175965665236054</v>
      </c>
      <c r="HI38" s="119"/>
      <c r="HJ38" s="100">
        <f t="shared" ref="HJ38" si="93">HJ37/GJ37-1</f>
        <v>0.35372451102788172</v>
      </c>
      <c r="HK38" s="119"/>
      <c r="HL38" s="100">
        <f t="shared" ref="HL38" si="94">HL37/GL37-1</f>
        <v>0.13139695712309818</v>
      </c>
      <c r="HM38" s="119"/>
      <c r="HN38" s="100">
        <f t="shared" ref="HN38" si="95">HN37/GN37-1</f>
        <v>2.9764205643602715E-2</v>
      </c>
      <c r="HO38" s="119"/>
      <c r="HP38" s="100">
        <f t="shared" ref="HP38" si="96">HP37/GP37-1</f>
        <v>0.12800641368252275</v>
      </c>
      <c r="HQ38" s="289"/>
      <c r="HR38" s="495">
        <f>(HR37/(FT37+FV37+FX37+FZ37+GB37+GD37+GF37+GH37+GJ37+GL37+GN37+GP37))-1</f>
        <v>0.58327106683271057</v>
      </c>
      <c r="HS38" s="496"/>
      <c r="HT38" s="100">
        <f>HT37/GT37-1</f>
        <v>0.72010342598577903</v>
      </c>
      <c r="HU38" s="119"/>
      <c r="HV38" s="100">
        <f>HV37/GV37-1</f>
        <v>0.27396098388464796</v>
      </c>
      <c r="HW38" s="101"/>
      <c r="HX38" s="119">
        <f>HX37/GX37-1</f>
        <v>-8.6742237555446078E-2</v>
      </c>
      <c r="HY38" s="119"/>
      <c r="HZ38" s="100">
        <f>HZ37/GZ37-1</f>
        <v>7.939981244138794E-2</v>
      </c>
      <c r="IA38" s="119"/>
      <c r="IB38" s="100">
        <f>IB37/HB37-1</f>
        <v>5.093612334801767E-2</v>
      </c>
      <c r="IC38" s="119"/>
      <c r="ID38" s="100">
        <f>ID37/HD37-1</f>
        <v>5.7703404500866196E-3</v>
      </c>
      <c r="IE38" s="119"/>
      <c r="IF38" s="100">
        <f>IF37/HF37-1</f>
        <v>-0.10832559579077683</v>
      </c>
      <c r="IG38" s="101"/>
      <c r="IH38" s="119">
        <f>IH37/HH37-1</f>
        <v>3.7654320987654311E-2</v>
      </c>
      <c r="II38" s="119"/>
      <c r="IJ38" s="100">
        <f>IJ37/HJ37-1</f>
        <v>0.19981555487242542</v>
      </c>
      <c r="IK38" s="119"/>
      <c r="IL38" s="100">
        <f>IL37/HL37-1</f>
        <v>0.41900977995110034</v>
      </c>
      <c r="IM38" s="119"/>
      <c r="IN38" s="100">
        <f>IN37/HN37-1</f>
        <v>0.26463963963963955</v>
      </c>
      <c r="IO38" s="101"/>
      <c r="IP38" s="119">
        <f>IP37/HP37-1</f>
        <v>-7.9838900734423124E-2</v>
      </c>
      <c r="IQ38" s="289"/>
      <c r="IR38" s="495">
        <f>(IR37/SUM(GT37:HQ37))-1</f>
        <v>0.10560813822395843</v>
      </c>
      <c r="IS38" s="496"/>
      <c r="IT38" s="100">
        <f>IT37/HT37-1</f>
        <v>0.32619316046599023</v>
      </c>
      <c r="IU38" s="119"/>
      <c r="IV38" s="100">
        <f>IV37/HV37-1</f>
        <v>0.19274300932090549</v>
      </c>
      <c r="IW38" s="101"/>
      <c r="IX38" s="100">
        <f>IX37/HX37-1</f>
        <v>0.2280086346465191</v>
      </c>
      <c r="IY38" s="119"/>
      <c r="IZ38" s="100">
        <f>IZ37/HZ37-1</f>
        <v>0.19200695047784544</v>
      </c>
      <c r="JA38" s="119"/>
      <c r="JB38" s="100">
        <f>JB37/IB37-1</f>
        <v>0.25910400838354719</v>
      </c>
      <c r="JC38" s="119"/>
      <c r="JD38" s="100">
        <f>JD37/ID37-1</f>
        <v>0.15261044176706817</v>
      </c>
      <c r="JE38" s="119"/>
      <c r="JF38" s="100">
        <f>JF37/IF37-1</f>
        <v>0.23776466504685878</v>
      </c>
      <c r="JG38" s="119"/>
      <c r="JH38" s="760">
        <f>(JH37/SUM(HT37:IG37))-1</f>
        <v>0.22431328233657855</v>
      </c>
      <c r="JI38" s="496"/>
    </row>
    <row r="39" spans="2:269" ht="15" customHeight="1" x14ac:dyDescent="0.2">
      <c r="B39" s="681" t="s">
        <v>3</v>
      </c>
      <c r="C39" s="681"/>
      <c r="D39" s="2" t="s">
        <v>16</v>
      </c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1"/>
      <c r="AO39" s="51"/>
      <c r="AP39" s="52"/>
      <c r="AQ39" s="52"/>
      <c r="AR39" s="52"/>
      <c r="AS39" s="52"/>
      <c r="AT39" s="50"/>
      <c r="AU39" s="50"/>
      <c r="AV39" s="50"/>
      <c r="AW39" s="50"/>
      <c r="AX39" s="50"/>
      <c r="AY39" s="50"/>
      <c r="AZ39" s="50"/>
      <c r="BA39" s="50"/>
      <c r="BN39" s="25"/>
      <c r="BO39" s="25"/>
      <c r="BP39" s="25"/>
      <c r="BQ39" s="25"/>
      <c r="BR39" s="25"/>
      <c r="BS39" s="25"/>
      <c r="CN39" s="25"/>
      <c r="CO39" s="25"/>
      <c r="CP39" s="25"/>
      <c r="CQ39" s="25"/>
      <c r="CR39" s="25"/>
      <c r="CS39" s="25"/>
      <c r="DC39" s="27"/>
      <c r="DE39" s="28"/>
      <c r="DJ39" s="24"/>
      <c r="DK39" s="24"/>
      <c r="DL39" s="24"/>
    </row>
    <row r="40" spans="2:269" ht="15" customHeight="1" x14ac:dyDescent="0.2">
      <c r="B40" s="47"/>
      <c r="C40" s="47"/>
      <c r="D40" s="2"/>
      <c r="AW40" s="25"/>
      <c r="BG40" s="27"/>
      <c r="BI40" s="28"/>
      <c r="BN40" s="24"/>
      <c r="BO40" s="24"/>
      <c r="BP40" s="24"/>
    </row>
    <row r="41" spans="2:269" ht="15" customHeight="1" x14ac:dyDescent="0.2">
      <c r="B41" s="47"/>
      <c r="C41" s="47"/>
      <c r="D41" s="2"/>
      <c r="BI41" s="24"/>
    </row>
    <row r="42" spans="2:269" ht="15" customHeight="1" x14ac:dyDescent="0.2">
      <c r="B42" s="4" t="s">
        <v>11</v>
      </c>
      <c r="AS42" s="16"/>
    </row>
    <row r="43" spans="2:269" ht="15" customHeight="1" thickBot="1" x14ac:dyDescent="0.25">
      <c r="B43" s="4"/>
      <c r="BT43" s="24"/>
      <c r="BU43" s="24"/>
      <c r="BY43" s="16"/>
      <c r="BZ43" s="16"/>
      <c r="CA43" s="16"/>
      <c r="CO43" s="16"/>
      <c r="DA43" s="16"/>
      <c r="DU43" s="16"/>
      <c r="GU43" s="16"/>
      <c r="JG43" s="16" t="s">
        <v>1</v>
      </c>
    </row>
    <row r="44" spans="2:269" ht="15" customHeight="1" thickBot="1" x14ac:dyDescent="0.25">
      <c r="B44" s="694"/>
      <c r="C44" s="695"/>
      <c r="D44" s="695"/>
      <c r="E44" s="696"/>
      <c r="F44" s="268">
        <v>41456</v>
      </c>
      <c r="G44" s="197"/>
      <c r="H44" s="268">
        <v>41487</v>
      </c>
      <c r="I44" s="197"/>
      <c r="J44" s="268">
        <v>41518</v>
      </c>
      <c r="K44" s="197"/>
      <c r="L44" s="268">
        <v>41548</v>
      </c>
      <c r="M44" s="268"/>
      <c r="N44" s="268">
        <v>41579</v>
      </c>
      <c r="O44" s="197"/>
      <c r="P44" s="268">
        <v>41609</v>
      </c>
      <c r="Q44" s="197"/>
      <c r="R44" s="201" t="s">
        <v>76</v>
      </c>
      <c r="S44" s="202"/>
      <c r="T44" s="268">
        <v>41670</v>
      </c>
      <c r="U44" s="197"/>
      <c r="V44" s="268">
        <v>41671</v>
      </c>
      <c r="W44" s="197"/>
      <c r="X44" s="268">
        <v>41699</v>
      </c>
      <c r="Y44" s="197"/>
      <c r="Z44" s="268">
        <v>41730</v>
      </c>
      <c r="AA44" s="268"/>
      <c r="AB44" s="268">
        <v>41760</v>
      </c>
      <c r="AC44" s="268"/>
      <c r="AD44" s="197">
        <v>41791</v>
      </c>
      <c r="AE44" s="199"/>
      <c r="AF44" s="197">
        <v>41821</v>
      </c>
      <c r="AG44" s="199"/>
      <c r="AH44" s="198">
        <v>41853</v>
      </c>
      <c r="AI44" s="198"/>
      <c r="AJ44" s="197">
        <v>41883</v>
      </c>
      <c r="AK44" s="199"/>
      <c r="AL44" s="198">
        <v>41914</v>
      </c>
      <c r="AM44" s="198"/>
      <c r="AN44" s="197">
        <v>41946</v>
      </c>
      <c r="AO44" s="199"/>
      <c r="AP44" s="198">
        <v>41978</v>
      </c>
      <c r="AQ44" s="200"/>
      <c r="AR44" s="201" t="s">
        <v>76</v>
      </c>
      <c r="AS44" s="202"/>
      <c r="AT44" s="198">
        <v>42009</v>
      </c>
      <c r="AU44" s="198"/>
      <c r="AV44" s="197">
        <v>42041</v>
      </c>
      <c r="AW44" s="199"/>
      <c r="AX44" s="197">
        <v>42070</v>
      </c>
      <c r="AY44" s="198"/>
      <c r="AZ44" s="197">
        <v>42102</v>
      </c>
      <c r="BA44" s="199"/>
      <c r="BB44" s="198">
        <v>42125</v>
      </c>
      <c r="BC44" s="198"/>
      <c r="BD44" s="197">
        <v>42157</v>
      </c>
      <c r="BE44" s="198"/>
      <c r="BF44" s="197">
        <v>42188</v>
      </c>
      <c r="BG44" s="198"/>
      <c r="BH44" s="197">
        <v>42220</v>
      </c>
      <c r="BI44" s="199"/>
      <c r="BJ44" s="198">
        <v>42252</v>
      </c>
      <c r="BK44" s="198"/>
      <c r="BL44" s="268">
        <v>42284</v>
      </c>
      <c r="BM44" s="197"/>
      <c r="BN44" s="339">
        <v>42316</v>
      </c>
      <c r="BO44" s="127"/>
      <c r="BP44" s="127">
        <v>42347</v>
      </c>
      <c r="BQ44" s="127"/>
      <c r="BR44" s="140" t="s">
        <v>77</v>
      </c>
      <c r="BS44" s="141"/>
      <c r="BT44" s="102">
        <v>42373</v>
      </c>
      <c r="BU44" s="95"/>
      <c r="BV44" s="102">
        <v>42405</v>
      </c>
      <c r="BW44" s="95"/>
      <c r="BX44" s="102">
        <v>42460</v>
      </c>
      <c r="BY44" s="95"/>
      <c r="BZ44" s="102">
        <v>42461</v>
      </c>
      <c r="CA44" s="95"/>
      <c r="CB44" s="102">
        <v>42492</v>
      </c>
      <c r="CC44" s="95"/>
      <c r="CD44" s="102">
        <v>42524</v>
      </c>
      <c r="CE44" s="95"/>
      <c r="CF44" s="102">
        <v>42555</v>
      </c>
      <c r="CG44" s="95"/>
      <c r="CH44" s="102">
        <v>42587</v>
      </c>
      <c r="CI44" s="95"/>
      <c r="CJ44" s="102">
        <v>42619</v>
      </c>
      <c r="CK44" s="95"/>
      <c r="CL44" s="102">
        <v>42650</v>
      </c>
      <c r="CM44" s="102"/>
      <c r="CN44" s="94">
        <v>42682</v>
      </c>
      <c r="CO44" s="102"/>
      <c r="CP44" s="94">
        <v>42713</v>
      </c>
      <c r="CQ44" s="111"/>
      <c r="CR44" s="140" t="s">
        <v>72</v>
      </c>
      <c r="CS44" s="141"/>
      <c r="CT44" s="171">
        <v>42736</v>
      </c>
      <c r="CU44" s="95"/>
      <c r="CV44" s="94">
        <v>42768</v>
      </c>
      <c r="CW44" s="102"/>
      <c r="CX44" s="94">
        <v>42797</v>
      </c>
      <c r="CY44" s="102"/>
      <c r="CZ44" s="94">
        <v>42829</v>
      </c>
      <c r="DA44" s="102"/>
      <c r="DB44" s="94">
        <v>42860</v>
      </c>
      <c r="DC44" s="95"/>
      <c r="DD44" s="102">
        <v>42892</v>
      </c>
      <c r="DE44" s="102"/>
      <c r="DF44" s="94">
        <v>42923</v>
      </c>
      <c r="DG44" s="102"/>
      <c r="DH44" s="94">
        <v>42955</v>
      </c>
      <c r="DI44" s="102"/>
      <c r="DJ44" s="94">
        <v>42987</v>
      </c>
      <c r="DK44" s="102"/>
      <c r="DL44" s="94">
        <v>43018</v>
      </c>
      <c r="DM44" s="111"/>
      <c r="DN44" s="94">
        <v>43050</v>
      </c>
      <c r="DO44" s="102"/>
      <c r="DP44" s="94">
        <v>43081</v>
      </c>
      <c r="DQ44" s="111"/>
      <c r="DR44" s="140" t="s">
        <v>77</v>
      </c>
      <c r="DS44" s="141"/>
      <c r="DT44" s="171">
        <v>43111</v>
      </c>
      <c r="DU44" s="95"/>
      <c r="DV44" s="94">
        <v>43132</v>
      </c>
      <c r="DW44" s="102"/>
      <c r="DX44" s="94">
        <v>43161</v>
      </c>
      <c r="DY44" s="95"/>
      <c r="DZ44" s="102">
        <v>43204</v>
      </c>
      <c r="EA44" s="95"/>
      <c r="EB44" s="94">
        <v>43234</v>
      </c>
      <c r="EC44" s="102"/>
      <c r="ED44" s="94">
        <v>43266</v>
      </c>
      <c r="EE44" s="102"/>
      <c r="EF44" s="94">
        <v>43297</v>
      </c>
      <c r="EG44" s="102"/>
      <c r="EH44" s="94">
        <v>43329</v>
      </c>
      <c r="EI44" s="102"/>
      <c r="EJ44" s="94">
        <v>43361</v>
      </c>
      <c r="EK44" s="102"/>
      <c r="EL44" s="94">
        <v>43392</v>
      </c>
      <c r="EM44" s="102"/>
      <c r="EN44" s="94">
        <v>43424</v>
      </c>
      <c r="EO44" s="102"/>
      <c r="EP44" s="94">
        <v>43455</v>
      </c>
      <c r="EQ44" s="111"/>
      <c r="ER44" s="140" t="s">
        <v>77</v>
      </c>
      <c r="ES44" s="141"/>
      <c r="ET44" s="94">
        <v>43486</v>
      </c>
      <c r="EU44" s="102"/>
      <c r="EV44" s="94">
        <v>43518</v>
      </c>
      <c r="EW44" s="102"/>
      <c r="EX44" s="94">
        <v>43525</v>
      </c>
      <c r="EY44" s="102"/>
      <c r="EZ44" s="94">
        <v>43557</v>
      </c>
      <c r="FA44" s="102"/>
      <c r="FB44" s="94">
        <v>43588</v>
      </c>
      <c r="FC44" s="102"/>
      <c r="FD44" s="94">
        <v>43620</v>
      </c>
      <c r="FE44" s="102"/>
      <c r="FF44" s="94">
        <v>43651</v>
      </c>
      <c r="FG44" s="102"/>
      <c r="FH44" s="94">
        <v>43683</v>
      </c>
      <c r="FI44" s="102"/>
      <c r="FJ44" s="94">
        <v>43715</v>
      </c>
      <c r="FK44" s="102"/>
      <c r="FL44" s="94">
        <v>43746</v>
      </c>
      <c r="FM44" s="102"/>
      <c r="FN44" s="94">
        <v>43778</v>
      </c>
      <c r="FO44" s="95"/>
      <c r="FP44" s="102">
        <v>43809</v>
      </c>
      <c r="FQ44" s="111"/>
      <c r="FR44" s="140" t="s">
        <v>77</v>
      </c>
      <c r="FS44" s="511"/>
      <c r="FT44" s="171">
        <v>43851</v>
      </c>
      <c r="FU44" s="95"/>
      <c r="FV44" s="94">
        <v>43883</v>
      </c>
      <c r="FW44" s="102"/>
      <c r="FX44" s="94">
        <v>43913</v>
      </c>
      <c r="FY44" s="102"/>
      <c r="FZ44" s="94">
        <v>43945</v>
      </c>
      <c r="GA44" s="102"/>
      <c r="GB44" s="94">
        <v>43976</v>
      </c>
      <c r="GC44" s="102"/>
      <c r="GD44" s="94">
        <v>44008</v>
      </c>
      <c r="GE44" s="95"/>
      <c r="GF44" s="102">
        <v>44013</v>
      </c>
      <c r="GG44" s="102"/>
      <c r="GH44" s="94">
        <v>44045</v>
      </c>
      <c r="GI44" s="102"/>
      <c r="GJ44" s="94">
        <v>44077</v>
      </c>
      <c r="GK44" s="102"/>
      <c r="GL44" s="94">
        <v>44108</v>
      </c>
      <c r="GM44" s="102"/>
      <c r="GN44" s="94">
        <v>44140</v>
      </c>
      <c r="GO44" s="102"/>
      <c r="GP44" s="94">
        <v>44171</v>
      </c>
      <c r="GQ44" s="102"/>
      <c r="GR44" s="140" t="s">
        <v>77</v>
      </c>
      <c r="GS44" s="141"/>
      <c r="GT44" s="94">
        <v>44202</v>
      </c>
      <c r="GU44" s="102"/>
      <c r="GV44" s="94">
        <v>44234</v>
      </c>
      <c r="GW44" s="102"/>
      <c r="GX44" s="94">
        <v>44263</v>
      </c>
      <c r="GY44" s="102"/>
      <c r="GZ44" s="94">
        <v>44295</v>
      </c>
      <c r="HA44" s="102"/>
      <c r="HB44" s="94">
        <v>44326</v>
      </c>
      <c r="HC44" s="102"/>
      <c r="HD44" s="94">
        <v>44358</v>
      </c>
      <c r="HE44" s="102"/>
      <c r="HF44" s="94">
        <v>44389</v>
      </c>
      <c r="HG44" s="102"/>
      <c r="HH44" s="94">
        <v>44421</v>
      </c>
      <c r="HI44" s="102"/>
      <c r="HJ44" s="94">
        <v>44453</v>
      </c>
      <c r="HK44" s="102"/>
      <c r="HL44" s="94">
        <v>44484</v>
      </c>
      <c r="HM44" s="102"/>
      <c r="HN44" s="94">
        <v>44516</v>
      </c>
      <c r="HO44" s="102"/>
      <c r="HP44" s="94">
        <v>44547</v>
      </c>
      <c r="HQ44" s="102"/>
      <c r="HR44" s="140" t="s">
        <v>77</v>
      </c>
      <c r="HS44" s="141"/>
      <c r="HT44" s="94">
        <v>44562</v>
      </c>
      <c r="HU44" s="102"/>
      <c r="HV44" s="94">
        <v>44594</v>
      </c>
      <c r="HW44" s="102"/>
      <c r="HX44" s="94">
        <v>44623</v>
      </c>
      <c r="HY44" s="102"/>
      <c r="HZ44" s="94">
        <v>44655</v>
      </c>
      <c r="IA44" s="102"/>
      <c r="IB44" s="94">
        <v>44686</v>
      </c>
      <c r="IC44" s="102"/>
      <c r="ID44" s="94">
        <v>44718</v>
      </c>
      <c r="IE44" s="102"/>
      <c r="IF44" s="94">
        <v>44749</v>
      </c>
      <c r="IG44" s="102"/>
      <c r="IH44" s="94">
        <v>44781</v>
      </c>
      <c r="II44" s="102"/>
      <c r="IJ44" s="94">
        <v>44813</v>
      </c>
      <c r="IK44" s="102"/>
      <c r="IL44" s="94">
        <v>44844</v>
      </c>
      <c r="IM44" s="102"/>
      <c r="IN44" s="94">
        <v>44876</v>
      </c>
      <c r="IO44" s="102"/>
      <c r="IP44" s="94">
        <v>44907</v>
      </c>
      <c r="IQ44" s="102"/>
      <c r="IR44" s="140" t="s">
        <v>77</v>
      </c>
      <c r="IS44" s="141"/>
      <c r="IT44" s="94">
        <v>44937</v>
      </c>
      <c r="IU44" s="102"/>
      <c r="IV44" s="94">
        <v>44969</v>
      </c>
      <c r="IW44" s="102"/>
      <c r="IX44" s="94">
        <v>44998</v>
      </c>
      <c r="IY44" s="102"/>
      <c r="IZ44" s="94">
        <v>45030</v>
      </c>
      <c r="JA44" s="102"/>
      <c r="JB44" s="94">
        <v>45061</v>
      </c>
      <c r="JC44" s="102"/>
      <c r="JD44" s="94">
        <v>45083</v>
      </c>
      <c r="JE44" s="102"/>
      <c r="JF44" s="94">
        <v>45108</v>
      </c>
      <c r="JG44" s="102"/>
      <c r="JH44" s="140" t="s">
        <v>77</v>
      </c>
      <c r="JI44" s="141"/>
    </row>
    <row r="45" spans="2:269" ht="15" customHeight="1" thickTop="1" thickBot="1" x14ac:dyDescent="0.25">
      <c r="B45" s="721" t="s">
        <v>26</v>
      </c>
      <c r="C45" s="722"/>
      <c r="D45" s="722"/>
      <c r="E45" s="723"/>
      <c r="F45" s="380">
        <f>F46-F48</f>
        <v>-1032.82</v>
      </c>
      <c r="G45" s="381"/>
      <c r="H45" s="382">
        <f>H46-H48</f>
        <v>-1039.2440000000001</v>
      </c>
      <c r="I45" s="383"/>
      <c r="J45" s="382">
        <f>J46-J48</f>
        <v>-883.625</v>
      </c>
      <c r="K45" s="383"/>
      <c r="L45" s="382">
        <f>L46-L48</f>
        <v>-1220.954</v>
      </c>
      <c r="M45" s="372"/>
      <c r="N45" s="382">
        <f>N46-N48</f>
        <v>-1031.7859999999998</v>
      </c>
      <c r="O45" s="383"/>
      <c r="P45" s="382">
        <f>P46-P48</f>
        <v>-981.24099999999999</v>
      </c>
      <c r="Q45" s="383"/>
      <c r="R45" s="371"/>
      <c r="S45" s="372"/>
      <c r="T45" s="382">
        <f>T46-T48</f>
        <v>-1017</v>
      </c>
      <c r="U45" s="383"/>
      <c r="V45" s="382">
        <f>V46-V48</f>
        <v>-971.90199999999993</v>
      </c>
      <c r="W45" s="383"/>
      <c r="X45" s="382">
        <f>X46-X48</f>
        <v>-990.18799999999999</v>
      </c>
      <c r="Y45" s="383"/>
      <c r="Z45" s="382">
        <f>Z46-Z48</f>
        <v>-1156.0029999999999</v>
      </c>
      <c r="AA45" s="372"/>
      <c r="AB45" s="382">
        <f>AB46-AB48</f>
        <v>-1055</v>
      </c>
      <c r="AC45" s="372"/>
      <c r="AD45" s="382">
        <f>AD46-AD48</f>
        <v>-1084</v>
      </c>
      <c r="AE45" s="372"/>
      <c r="AF45" s="382">
        <f>AF46-AF48</f>
        <v>-993</v>
      </c>
      <c r="AG45" s="372"/>
      <c r="AH45" s="383">
        <f>AH46-AH48</f>
        <v>-1000</v>
      </c>
      <c r="AI45" s="383"/>
      <c r="AJ45" s="382">
        <f>AJ46-AJ48</f>
        <v>-1244</v>
      </c>
      <c r="AK45" s="372"/>
      <c r="AL45" s="382">
        <f>AL46-AL48</f>
        <v>-1274</v>
      </c>
      <c r="AM45" s="383"/>
      <c r="AN45" s="382">
        <f>AN46-AN48</f>
        <v>-1039</v>
      </c>
      <c r="AO45" s="383"/>
      <c r="AP45" s="382">
        <f>AP46-AP48</f>
        <v>-1072</v>
      </c>
      <c r="AQ45" s="383"/>
      <c r="AR45" s="371">
        <f>T45+V45+X45+Z45+AB45+AD45+AF45+AH45+AJ45+AL45+AN45+AP45</f>
        <v>-12896.093000000001</v>
      </c>
      <c r="AS45" s="372"/>
      <c r="AT45" s="381">
        <v>-967.29</v>
      </c>
      <c r="AU45" s="381"/>
      <c r="AV45" s="380">
        <v>-868.95</v>
      </c>
      <c r="AW45" s="381"/>
      <c r="AX45" s="380">
        <v>-966.4</v>
      </c>
      <c r="AY45" s="381"/>
      <c r="AZ45" s="380">
        <v>-813.5</v>
      </c>
      <c r="BA45" s="381"/>
      <c r="BB45" s="380">
        <v>-881.58</v>
      </c>
      <c r="BC45" s="381"/>
      <c r="BD45" s="380">
        <v>-949.3</v>
      </c>
      <c r="BE45" s="381"/>
      <c r="BF45" s="399">
        <v>-988.96199999999999</v>
      </c>
      <c r="BG45" s="400"/>
      <c r="BH45" s="380">
        <v>-943.03200000000004</v>
      </c>
      <c r="BI45" s="401"/>
      <c r="BJ45" s="381">
        <v>-1000.854</v>
      </c>
      <c r="BK45" s="381"/>
      <c r="BL45" s="380">
        <v>-1138.0550000000001</v>
      </c>
      <c r="BM45" s="381"/>
      <c r="BN45" s="402">
        <v>-912.39099999999996</v>
      </c>
      <c r="BO45" s="381"/>
      <c r="BP45" s="380">
        <f>BP46-BP48</f>
        <v>-1009.9109999999999</v>
      </c>
      <c r="BQ45" s="381"/>
      <c r="BR45" s="403">
        <v>-11440.276</v>
      </c>
      <c r="BS45" s="404"/>
      <c r="BT45" s="603">
        <v>-782.94599999999991</v>
      </c>
      <c r="BU45" s="612"/>
      <c r="BV45" s="585">
        <v>-744.01099999999997</v>
      </c>
      <c r="BW45" s="612"/>
      <c r="BX45" s="603">
        <v>-950.88800000000003</v>
      </c>
      <c r="BY45" s="603"/>
      <c r="BZ45" s="585">
        <v>-843.45</v>
      </c>
      <c r="CA45" s="603"/>
      <c r="CB45" s="585">
        <v>-971.89199999999994</v>
      </c>
      <c r="CC45" s="612"/>
      <c r="CD45" s="603">
        <v>-939</v>
      </c>
      <c r="CE45" s="603"/>
      <c r="CF45" s="585">
        <f>CF46-CF48</f>
        <v>-918.41600000000005</v>
      </c>
      <c r="CG45" s="612"/>
      <c r="CH45" s="585">
        <f>CH46-CH48</f>
        <v>-1013.6699999999998</v>
      </c>
      <c r="CI45" s="612"/>
      <c r="CJ45" s="585">
        <f>CJ46-CJ48</f>
        <v>-893.33299999999997</v>
      </c>
      <c r="CK45" s="612"/>
      <c r="CL45" s="603">
        <f>CL46-CL48</f>
        <v>-1032.1880000000001</v>
      </c>
      <c r="CM45" s="603"/>
      <c r="CN45" s="585">
        <f>CN46-CN48</f>
        <v>-961.38900000000001</v>
      </c>
      <c r="CO45" s="603"/>
      <c r="CP45" s="585">
        <v>-1009.64</v>
      </c>
      <c r="CQ45" s="586"/>
      <c r="CR45" s="647">
        <v>-11060.829000000002</v>
      </c>
      <c r="CS45" s="648"/>
      <c r="CT45" s="631">
        <f>CT46-CT48</f>
        <v>-894.14300000000003</v>
      </c>
      <c r="CU45" s="603"/>
      <c r="CV45" s="585">
        <f>CV46-CV48</f>
        <v>-698.30599999999993</v>
      </c>
      <c r="CW45" s="603"/>
      <c r="CX45" s="585">
        <f>CX46-CX48</f>
        <v>-1168.1130000000001</v>
      </c>
      <c r="CY45" s="603"/>
      <c r="CZ45" s="585">
        <f>CZ46-CZ48</f>
        <v>-836.97</v>
      </c>
      <c r="DA45" s="603"/>
      <c r="DB45" s="585">
        <f>DB46-DB48</f>
        <v>-1048.259</v>
      </c>
      <c r="DC45" s="612"/>
      <c r="DD45" s="603">
        <f>DD46-DD48</f>
        <v>-1005.6500000000001</v>
      </c>
      <c r="DE45" s="603"/>
      <c r="DF45" s="585">
        <f>DF46-DF48</f>
        <v>-968.06200000000001</v>
      </c>
      <c r="DG45" s="603"/>
      <c r="DH45" s="585">
        <v>-1069</v>
      </c>
      <c r="DI45" s="603"/>
      <c r="DJ45" s="585">
        <v>-1025</v>
      </c>
      <c r="DK45" s="603"/>
      <c r="DL45" s="585">
        <v>-1186.1200000000001</v>
      </c>
      <c r="DM45" s="603"/>
      <c r="DN45" s="585">
        <v>-1045.6969999999999</v>
      </c>
      <c r="DO45" s="603"/>
      <c r="DP45" s="585">
        <f>DP46-DP48</f>
        <v>-1118.8319999999999</v>
      </c>
      <c r="DQ45" s="586"/>
      <c r="DR45" s="647">
        <f>DR46-DR48</f>
        <v>-12063.994000000002</v>
      </c>
      <c r="DS45" s="648"/>
      <c r="DT45" s="631">
        <f>DT46-DT48</f>
        <v>-1172.1020000000001</v>
      </c>
      <c r="DU45" s="603"/>
      <c r="DV45" s="585">
        <f>DV46-DV48</f>
        <v>-855.69400000000007</v>
      </c>
      <c r="DW45" s="603"/>
      <c r="DX45" s="585">
        <f>DX46-DX48</f>
        <v>-1022.6</v>
      </c>
      <c r="DY45" s="612"/>
      <c r="DZ45" s="138">
        <f>DZ46-DZ48</f>
        <v>-989.52800000000013</v>
      </c>
      <c r="EA45" s="138"/>
      <c r="EB45" s="137">
        <f>EB46-EB48</f>
        <v>-1090.5259999999998</v>
      </c>
      <c r="EC45" s="138"/>
      <c r="ED45" s="137">
        <f>ED46-ED48</f>
        <v>-973</v>
      </c>
      <c r="EE45" s="138"/>
      <c r="EF45" s="137">
        <f>EF46-EF48</f>
        <v>-1071</v>
      </c>
      <c r="EG45" s="138"/>
      <c r="EH45" s="137">
        <f>EH46-EH48</f>
        <v>-1038.692</v>
      </c>
      <c r="EI45" s="138"/>
      <c r="EJ45" s="137">
        <f>EJ46-EJ48</f>
        <v>-952.39600000000007</v>
      </c>
      <c r="EK45" s="138"/>
      <c r="EL45" s="137">
        <v>-1212.4270000000001</v>
      </c>
      <c r="EM45" s="138"/>
      <c r="EN45" s="137">
        <f>EN46-EN48</f>
        <v>-1091.08</v>
      </c>
      <c r="EO45" s="138"/>
      <c r="EP45" s="137">
        <f>EP46-EP48</f>
        <v>-1091.2139999999999</v>
      </c>
      <c r="EQ45" s="527"/>
      <c r="ER45" s="146">
        <v>-12560.654</v>
      </c>
      <c r="ES45" s="147"/>
      <c r="ET45" s="137">
        <v>-1067.7380000000001</v>
      </c>
      <c r="EU45" s="138"/>
      <c r="EV45" s="137">
        <v>-986.23</v>
      </c>
      <c r="EW45" s="138"/>
      <c r="EX45" s="137">
        <v>-956.67200000000003</v>
      </c>
      <c r="EY45" s="138"/>
      <c r="EZ45" s="137">
        <v>-1092.376</v>
      </c>
      <c r="FA45" s="138"/>
      <c r="FB45" s="137">
        <v>-1038.068</v>
      </c>
      <c r="FC45" s="138"/>
      <c r="FD45" s="137">
        <v>-1104.991</v>
      </c>
      <c r="FE45" s="138"/>
      <c r="FF45" s="137">
        <v>-1036.9570000000001</v>
      </c>
      <c r="FG45" s="138"/>
      <c r="FH45" s="137">
        <v>-979.46500000000015</v>
      </c>
      <c r="FI45" s="138"/>
      <c r="FJ45" s="137">
        <v>-911.60299999999995</v>
      </c>
      <c r="FK45" s="138"/>
      <c r="FL45" s="137">
        <v>-1104.4160000000002</v>
      </c>
      <c r="FM45" s="138"/>
      <c r="FN45" s="137">
        <v>-880.75599999999997</v>
      </c>
      <c r="FO45" s="517"/>
      <c r="FP45" s="138">
        <v>-963.798</v>
      </c>
      <c r="FQ45" s="527"/>
      <c r="FR45" s="146">
        <v>-12123.070000000002</v>
      </c>
      <c r="FS45" s="138"/>
      <c r="FT45" s="516">
        <f>FT46-FT48</f>
        <v>-758.06999999999994</v>
      </c>
      <c r="FU45" s="517"/>
      <c r="FV45" s="137">
        <f>FV46-FV48</f>
        <v>-566.40700000000004</v>
      </c>
      <c r="FW45" s="138"/>
      <c r="FX45" s="137">
        <f>FX46-FX48</f>
        <v>-608.42499999999995</v>
      </c>
      <c r="FY45" s="138"/>
      <c r="FZ45" s="137">
        <f>FZ46-FZ48</f>
        <v>-448.82</v>
      </c>
      <c r="GA45" s="138"/>
      <c r="GB45" s="137">
        <f>GB46-GB48</f>
        <v>-416.51299999999998</v>
      </c>
      <c r="GC45" s="138"/>
      <c r="GD45" s="137">
        <f>GD46-GD48</f>
        <v>-417.57299999999998</v>
      </c>
      <c r="GE45" s="517"/>
      <c r="GF45" s="138">
        <f>GF46-GF48</f>
        <v>-467.28199999999998</v>
      </c>
      <c r="GG45" s="138"/>
      <c r="GH45" s="137">
        <f>GH46-GH48</f>
        <v>-395.68200000000002</v>
      </c>
      <c r="GI45" s="138"/>
      <c r="GJ45" s="137">
        <f>GJ46-GJ48</f>
        <v>-423.10199999999998</v>
      </c>
      <c r="GK45" s="138"/>
      <c r="GL45" s="137">
        <f>GL46-GL48</f>
        <v>-581.77699999999993</v>
      </c>
      <c r="GM45" s="138"/>
      <c r="GN45" s="137">
        <f>GN46-GN48</f>
        <v>-611.99</v>
      </c>
      <c r="GO45" s="138"/>
      <c r="GP45" s="137">
        <f>GP46-GP48</f>
        <v>-672.01199999999994</v>
      </c>
      <c r="GQ45" s="138"/>
      <c r="GR45" s="146">
        <f>GR46-GR48</f>
        <v>-6367.6530000000002</v>
      </c>
      <c r="GS45" s="147"/>
      <c r="GT45" s="137">
        <f>GT46-GT48</f>
        <v>-432.45500000000004</v>
      </c>
      <c r="GU45" s="138"/>
      <c r="GV45" s="137">
        <f t="shared" ref="GV45:GX45" si="97">GV46-GV48</f>
        <v>-519.53099999999995</v>
      </c>
      <c r="GW45" s="138"/>
      <c r="GX45" s="137">
        <f t="shared" si="97"/>
        <v>-649.38699999999994</v>
      </c>
      <c r="GY45" s="138"/>
      <c r="GZ45" s="137">
        <f t="shared" ref="GZ45:HB45" si="98">GZ46-GZ48</f>
        <v>-610.92100000000005</v>
      </c>
      <c r="HA45" s="138"/>
      <c r="HB45" s="137">
        <f t="shared" si="98"/>
        <v>-725.37400000000002</v>
      </c>
      <c r="HC45" s="138"/>
      <c r="HD45" s="137">
        <f t="shared" ref="HD45:HF45" si="99">HD46-HD48</f>
        <v>-477.06900000000002</v>
      </c>
      <c r="HE45" s="138"/>
      <c r="HF45" s="137">
        <f t="shared" si="99"/>
        <v>-686.04199999999992</v>
      </c>
      <c r="HG45" s="138"/>
      <c r="HH45" s="137">
        <f t="shared" ref="HH45:HJ45" si="100">HH46-HH48</f>
        <v>-682.29</v>
      </c>
      <c r="HI45" s="138"/>
      <c r="HJ45" s="137">
        <f t="shared" si="100"/>
        <v>-710.75200000000007</v>
      </c>
      <c r="HK45" s="138"/>
      <c r="HL45" s="137">
        <f t="shared" ref="HL45:HN45" si="101">HL46-HL48</f>
        <v>-874.88599999999997</v>
      </c>
      <c r="HM45" s="138"/>
      <c r="HN45" s="137">
        <f t="shared" si="101"/>
        <v>-667.24800000000005</v>
      </c>
      <c r="HO45" s="138"/>
      <c r="HP45" s="137">
        <f t="shared" ref="HP45" si="102">HP46-HP48</f>
        <v>-875.84900000000005</v>
      </c>
      <c r="HQ45" s="138"/>
      <c r="HR45" s="146">
        <f>HR46-HR48</f>
        <v>-7911.8040000000001</v>
      </c>
      <c r="HS45" s="147"/>
      <c r="HT45" s="137">
        <f t="shared" ref="HT45:HV45" si="103">HT46-HT48</f>
        <v>-834.06699999999989</v>
      </c>
      <c r="HU45" s="138"/>
      <c r="HV45" s="137">
        <f t="shared" si="103"/>
        <v>-893.27699999999993</v>
      </c>
      <c r="HW45" s="138"/>
      <c r="HX45" s="137">
        <f t="shared" ref="HX45:HZ45" si="104">HX46-HX48</f>
        <v>-991.30499999999995</v>
      </c>
      <c r="HY45" s="138"/>
      <c r="HZ45" s="137">
        <f t="shared" si="104"/>
        <v>-922.68400000000008</v>
      </c>
      <c r="IA45" s="138"/>
      <c r="IB45" s="137">
        <f t="shared" ref="IB45:ID45" si="105">IB46-IB48</f>
        <v>-940.96199999999999</v>
      </c>
      <c r="IC45" s="138"/>
      <c r="ID45" s="137">
        <f t="shared" si="105"/>
        <v>-971.04600000000005</v>
      </c>
      <c r="IE45" s="138"/>
      <c r="IF45" s="137">
        <f t="shared" ref="IF45:IH45" si="106">IF46-IF48</f>
        <v>-996.44</v>
      </c>
      <c r="IG45" s="138"/>
      <c r="IH45" s="137">
        <f t="shared" si="106"/>
        <v>-1136.2180000000001</v>
      </c>
      <c r="II45" s="138"/>
      <c r="IJ45" s="137">
        <f t="shared" ref="IJ45:IL45" si="107">IJ46-IJ48</f>
        <v>-941.48099999999999</v>
      </c>
      <c r="IK45" s="138"/>
      <c r="IL45" s="137">
        <f t="shared" si="107"/>
        <v>-1051.528</v>
      </c>
      <c r="IM45" s="138"/>
      <c r="IN45" s="137">
        <f t="shared" ref="IN45" si="108">IN46-IN48</f>
        <v>-987.60099999999989</v>
      </c>
      <c r="IO45" s="138"/>
      <c r="IP45" s="137">
        <f t="shared" ref="IP45" si="109">IP46-IP48</f>
        <v>-911.42699999999991</v>
      </c>
      <c r="IQ45" s="138"/>
      <c r="IR45" s="146">
        <f>IR46-IR48</f>
        <v>-11578.036000000004</v>
      </c>
      <c r="IS45" s="147"/>
      <c r="IT45" s="137">
        <f t="shared" ref="IT45" si="110">IT46-IT48</f>
        <v>-888.09699999999998</v>
      </c>
      <c r="IU45" s="138"/>
      <c r="IV45" s="137">
        <f t="shared" ref="IV45:IX45" si="111">IV46-IV48</f>
        <v>-890.452</v>
      </c>
      <c r="IW45" s="138"/>
      <c r="IX45" s="137">
        <f t="shared" si="111"/>
        <v>-973.44299999999998</v>
      </c>
      <c r="IY45" s="138"/>
      <c r="IZ45" s="137">
        <f t="shared" ref="IZ45" si="112">IZ46-IZ48</f>
        <v>-790.94299999999998</v>
      </c>
      <c r="JA45" s="138"/>
      <c r="JB45" s="137">
        <f t="shared" ref="JB45:JD45" si="113">JB46-JB48</f>
        <v>-1048.355</v>
      </c>
      <c r="JC45" s="138"/>
      <c r="JD45" s="137">
        <f t="shared" si="113"/>
        <v>-903.65900000000011</v>
      </c>
      <c r="JE45" s="138"/>
      <c r="JF45" s="137">
        <f t="shared" ref="JF45:JG45" si="114">JF46-JF48</f>
        <v>-753.62300000000005</v>
      </c>
      <c r="JG45" s="138"/>
      <c r="JH45" s="146">
        <f>JH46-JH48</f>
        <v>-6248.5720000000001</v>
      </c>
      <c r="JI45" s="147"/>
    </row>
    <row r="46" spans="2:269" ht="15" customHeight="1" thickTop="1" x14ac:dyDescent="0.2">
      <c r="B46" s="709" t="s">
        <v>27</v>
      </c>
      <c r="C46" s="710"/>
      <c r="D46" s="710"/>
      <c r="E46" s="711"/>
      <c r="F46" s="374">
        <v>79.674000000000007</v>
      </c>
      <c r="G46" s="376"/>
      <c r="H46" s="374">
        <v>76.097999999999999</v>
      </c>
      <c r="I46" s="376"/>
      <c r="J46" s="374">
        <v>76.646000000000001</v>
      </c>
      <c r="K46" s="376"/>
      <c r="L46" s="374">
        <v>76.459999999999994</v>
      </c>
      <c r="M46" s="375"/>
      <c r="N46" s="374">
        <v>69.995999999999995</v>
      </c>
      <c r="O46" s="376"/>
      <c r="P46" s="374">
        <v>59.576000000000001</v>
      </c>
      <c r="Q46" s="376"/>
      <c r="R46" s="373"/>
      <c r="S46" s="369"/>
      <c r="T46" s="374">
        <v>59</v>
      </c>
      <c r="U46" s="376"/>
      <c r="V46" s="374">
        <v>61.195999999999998</v>
      </c>
      <c r="W46" s="376"/>
      <c r="X46" s="374">
        <v>70.504999999999995</v>
      </c>
      <c r="Y46" s="376"/>
      <c r="Z46" s="374">
        <v>64.997</v>
      </c>
      <c r="AA46" s="375"/>
      <c r="AB46" s="374">
        <v>68</v>
      </c>
      <c r="AC46" s="375"/>
      <c r="AD46" s="374">
        <v>86</v>
      </c>
      <c r="AE46" s="375"/>
      <c r="AF46" s="377">
        <v>76</v>
      </c>
      <c r="AG46" s="378"/>
      <c r="AH46" s="370">
        <v>72</v>
      </c>
      <c r="AI46" s="370"/>
      <c r="AJ46" s="377">
        <v>72</v>
      </c>
      <c r="AK46" s="378"/>
      <c r="AL46" s="386">
        <v>75</v>
      </c>
      <c r="AM46" s="387"/>
      <c r="AN46" s="386">
        <v>53</v>
      </c>
      <c r="AO46" s="387"/>
      <c r="AP46" s="388">
        <v>60</v>
      </c>
      <c r="AQ46" s="389"/>
      <c r="AR46" s="373">
        <f>T46+V46+X46+Z46+AB46+AD46+AF46+AH46+AJ46+AL46+AN46+AP46</f>
        <v>817.69799999999998</v>
      </c>
      <c r="AS46" s="369"/>
      <c r="AT46" s="118">
        <v>51.71</v>
      </c>
      <c r="AU46" s="175"/>
      <c r="AV46" s="117">
        <v>53.05</v>
      </c>
      <c r="AW46" s="175"/>
      <c r="AX46" s="117">
        <v>63.6</v>
      </c>
      <c r="AY46" s="175"/>
      <c r="AZ46" s="117">
        <v>57.5</v>
      </c>
      <c r="BA46" s="175"/>
      <c r="BB46" s="117">
        <v>63.25</v>
      </c>
      <c r="BC46" s="175"/>
      <c r="BD46" s="117">
        <v>60</v>
      </c>
      <c r="BE46" s="175"/>
      <c r="BF46" s="405">
        <v>64.585999999999999</v>
      </c>
      <c r="BG46" s="406"/>
      <c r="BH46" s="386">
        <v>62.283000000000001</v>
      </c>
      <c r="BI46" s="387"/>
      <c r="BJ46" s="388">
        <v>60.268000000000001</v>
      </c>
      <c r="BK46" s="388"/>
      <c r="BL46" s="386">
        <v>65.263999999999996</v>
      </c>
      <c r="BM46" s="388"/>
      <c r="BN46" s="407">
        <v>48.87</v>
      </c>
      <c r="BO46" s="387"/>
      <c r="BP46" s="388">
        <v>45.42</v>
      </c>
      <c r="BQ46" s="389"/>
      <c r="BR46" s="397">
        <v>695.75000000000011</v>
      </c>
      <c r="BS46" s="398"/>
      <c r="BT46" s="388">
        <v>45.984000000000002</v>
      </c>
      <c r="BU46" s="387"/>
      <c r="BV46" s="386">
        <v>50.392000000000003</v>
      </c>
      <c r="BW46" s="387"/>
      <c r="BX46" s="118">
        <v>48.39</v>
      </c>
      <c r="BY46" s="118"/>
      <c r="BZ46" s="117">
        <v>52.683999999999997</v>
      </c>
      <c r="CA46" s="118"/>
      <c r="CB46" s="117">
        <v>67.409000000000006</v>
      </c>
      <c r="CC46" s="175"/>
      <c r="CD46" s="118">
        <v>58.753</v>
      </c>
      <c r="CE46" s="118"/>
      <c r="CF46" s="117">
        <v>58.39</v>
      </c>
      <c r="CG46" s="175"/>
      <c r="CH46" s="117">
        <v>55.45</v>
      </c>
      <c r="CI46" s="175"/>
      <c r="CJ46" s="117">
        <v>55.15</v>
      </c>
      <c r="CK46" s="175"/>
      <c r="CL46" s="118">
        <v>47.706000000000003</v>
      </c>
      <c r="CM46" s="118"/>
      <c r="CN46" s="117">
        <v>50.463000000000001</v>
      </c>
      <c r="CO46" s="118"/>
      <c r="CP46" s="117">
        <v>45.378</v>
      </c>
      <c r="CQ46" s="170"/>
      <c r="CR46" s="633">
        <v>636.149</v>
      </c>
      <c r="CS46" s="634"/>
      <c r="CT46" s="515">
        <v>48.021000000000001</v>
      </c>
      <c r="CU46" s="118"/>
      <c r="CV46" s="117">
        <v>46.335000000000001</v>
      </c>
      <c r="CW46" s="118"/>
      <c r="CX46" s="117">
        <v>59.701000000000001</v>
      </c>
      <c r="CY46" s="118"/>
      <c r="CZ46" s="117">
        <v>58.509</v>
      </c>
      <c r="DA46" s="118"/>
      <c r="DB46" s="117">
        <v>64.27</v>
      </c>
      <c r="DC46" s="175"/>
      <c r="DD46" s="118">
        <v>57.057000000000002</v>
      </c>
      <c r="DE46" s="118"/>
      <c r="DF46" s="117">
        <v>53.47</v>
      </c>
      <c r="DG46" s="118"/>
      <c r="DH46" s="117">
        <v>62.337000000000003</v>
      </c>
      <c r="DI46" s="118"/>
      <c r="DJ46" s="117">
        <v>56.512999999999998</v>
      </c>
      <c r="DK46" s="118"/>
      <c r="DL46" s="117">
        <v>57.387999999999998</v>
      </c>
      <c r="DM46" s="118"/>
      <c r="DN46" s="117">
        <v>48.457000000000001</v>
      </c>
      <c r="DO46" s="118"/>
      <c r="DP46" s="117">
        <v>47.975999999999999</v>
      </c>
      <c r="DQ46" s="170"/>
      <c r="DR46" s="142">
        <f>CT46+CV46+CX46+CZ46+DB46+DD46+DF46+DH46+DJ46+DL46+DN46+DP46</f>
        <v>660.03399999999988</v>
      </c>
      <c r="DS46" s="143"/>
      <c r="DT46" s="515">
        <v>55.664999999999999</v>
      </c>
      <c r="DU46" s="118"/>
      <c r="DV46" s="117">
        <v>47.265999999999998</v>
      </c>
      <c r="DW46" s="118"/>
      <c r="DX46" s="117">
        <v>66.725999999999999</v>
      </c>
      <c r="DY46" s="175"/>
      <c r="DZ46" s="118">
        <v>64.641000000000005</v>
      </c>
      <c r="EA46" s="118"/>
      <c r="EB46" s="117">
        <v>74.968999999999994</v>
      </c>
      <c r="EC46" s="118"/>
      <c r="ED46" s="117">
        <v>62</v>
      </c>
      <c r="EE46" s="118"/>
      <c r="EF46" s="117">
        <v>57</v>
      </c>
      <c r="EG46" s="118"/>
      <c r="EH46" s="117">
        <v>59.048999999999999</v>
      </c>
      <c r="EI46" s="118"/>
      <c r="EJ46" s="117">
        <v>43.588000000000001</v>
      </c>
      <c r="EK46" s="118"/>
      <c r="EL46" s="117">
        <v>53.454000000000001</v>
      </c>
      <c r="EM46" s="118"/>
      <c r="EN46" s="117">
        <v>47.808999999999997</v>
      </c>
      <c r="EO46" s="118"/>
      <c r="EP46" s="117">
        <v>40.502000000000002</v>
      </c>
      <c r="EQ46" s="170"/>
      <c r="ER46" s="142">
        <v>672.30299999999977</v>
      </c>
      <c r="ES46" s="143"/>
      <c r="ET46" s="117">
        <v>43.308999999999997</v>
      </c>
      <c r="EU46" s="118"/>
      <c r="EV46" s="117">
        <v>51.395000000000003</v>
      </c>
      <c r="EW46" s="118"/>
      <c r="EX46" s="117">
        <v>60.634</v>
      </c>
      <c r="EY46" s="118"/>
      <c r="EZ46" s="117">
        <v>68.221000000000004</v>
      </c>
      <c r="FA46" s="118"/>
      <c r="FB46" s="117">
        <v>63.247999999999998</v>
      </c>
      <c r="FC46" s="118"/>
      <c r="FD46" s="117">
        <v>86.457999999999998</v>
      </c>
      <c r="FE46" s="118"/>
      <c r="FF46" s="117">
        <v>275.46699999999998</v>
      </c>
      <c r="FG46" s="118"/>
      <c r="FH46" s="117">
        <v>149.333</v>
      </c>
      <c r="FI46" s="118"/>
      <c r="FJ46" s="117">
        <v>214.166</v>
      </c>
      <c r="FK46" s="118"/>
      <c r="FL46" s="117">
        <v>223.566</v>
      </c>
      <c r="FM46" s="118"/>
      <c r="FN46" s="117">
        <v>103.221</v>
      </c>
      <c r="FO46" s="175"/>
      <c r="FP46" s="118">
        <v>165.25200000000001</v>
      </c>
      <c r="FQ46" s="170"/>
      <c r="FR46" s="142">
        <f>SUM(ET46:FQ46)</f>
        <v>1504.27</v>
      </c>
      <c r="FS46" s="118"/>
      <c r="FT46" s="515">
        <v>155.05199999999999</v>
      </c>
      <c r="FU46" s="175"/>
      <c r="FV46" s="117">
        <v>184.36600000000001</v>
      </c>
      <c r="FW46" s="118"/>
      <c r="FX46" s="117">
        <v>179.32</v>
      </c>
      <c r="FY46" s="118"/>
      <c r="FZ46" s="117">
        <v>84.387</v>
      </c>
      <c r="GA46" s="118"/>
      <c r="GB46" s="117">
        <v>76.778999999999996</v>
      </c>
      <c r="GC46" s="118"/>
      <c r="GD46" s="117">
        <v>105.52800000000001</v>
      </c>
      <c r="GE46" s="175"/>
      <c r="GF46" s="118">
        <v>89.498000000000005</v>
      </c>
      <c r="GG46" s="118"/>
      <c r="GH46" s="117">
        <v>188.53200000000001</v>
      </c>
      <c r="GI46" s="118"/>
      <c r="GJ46" s="117">
        <v>229.38</v>
      </c>
      <c r="GK46" s="118"/>
      <c r="GL46" s="117">
        <v>145.15700000000001</v>
      </c>
      <c r="GM46" s="118"/>
      <c r="GN46" s="117">
        <v>99.771000000000001</v>
      </c>
      <c r="GO46" s="118"/>
      <c r="GP46" s="117">
        <v>171.37700000000001</v>
      </c>
      <c r="GQ46" s="118"/>
      <c r="GR46" s="142">
        <f>FT46+FV46+FX46+FZ46+GB46+GD46+GF46+GH46+GJ46+GL46+GN46+GP46</f>
        <v>1709.1469999999999</v>
      </c>
      <c r="GS46" s="143"/>
      <c r="GT46" s="117">
        <v>239.56899999999999</v>
      </c>
      <c r="GU46" s="118"/>
      <c r="GV46" s="117">
        <v>232.946</v>
      </c>
      <c r="GW46" s="118"/>
      <c r="GX46" s="117">
        <v>318.15800000000002</v>
      </c>
      <c r="GY46" s="118"/>
      <c r="GZ46" s="117">
        <v>276.31299999999999</v>
      </c>
      <c r="HA46" s="118"/>
      <c r="HB46" s="117">
        <v>261.69600000000003</v>
      </c>
      <c r="HC46" s="118"/>
      <c r="HD46" s="117">
        <v>419.28500000000003</v>
      </c>
      <c r="HE46" s="118"/>
      <c r="HF46" s="117">
        <v>277.54599999999999</v>
      </c>
      <c r="HG46" s="118"/>
      <c r="HH46" s="117">
        <v>338.07600000000002</v>
      </c>
      <c r="HI46" s="118"/>
      <c r="HJ46" s="117">
        <v>315.32299999999998</v>
      </c>
      <c r="HK46" s="118"/>
      <c r="HL46" s="117">
        <v>228.07599999999999</v>
      </c>
      <c r="HM46" s="118"/>
      <c r="HN46" s="117">
        <v>330.86099999999999</v>
      </c>
      <c r="HO46" s="118"/>
      <c r="HP46" s="117">
        <v>408.31299999999999</v>
      </c>
      <c r="HQ46" s="118"/>
      <c r="HR46" s="142">
        <f>GT46+GV46+GX46+GZ46+HB46+HD46+HF46+HH46+HJ46+HL46+HN46+HP46</f>
        <v>3646.1619999999998</v>
      </c>
      <c r="HS46" s="143"/>
      <c r="HT46" s="117">
        <v>200.90799999999999</v>
      </c>
      <c r="HU46" s="118"/>
      <c r="HV46" s="117">
        <v>266.99599999999998</v>
      </c>
      <c r="HW46" s="118"/>
      <c r="HX46" s="117">
        <v>418.94600000000003</v>
      </c>
      <c r="HY46" s="118"/>
      <c r="HZ46" s="117">
        <v>275.54399999999998</v>
      </c>
      <c r="IA46" s="118"/>
      <c r="IB46" s="117">
        <v>358.93900000000002</v>
      </c>
      <c r="IC46" s="118"/>
      <c r="ID46" s="117">
        <v>391.517</v>
      </c>
      <c r="IE46" s="118"/>
      <c r="IF46" s="117">
        <v>208.767</v>
      </c>
      <c r="IG46" s="118"/>
      <c r="IH46" s="117">
        <v>345.91699999999997</v>
      </c>
      <c r="II46" s="118"/>
      <c r="IJ46" s="117">
        <v>346.327</v>
      </c>
      <c r="IK46" s="118"/>
      <c r="IL46" s="117">
        <v>277.517</v>
      </c>
      <c r="IM46" s="118"/>
      <c r="IN46" s="117">
        <v>211.80500000000001</v>
      </c>
      <c r="IO46" s="118"/>
      <c r="IP46" s="117">
        <v>348.97</v>
      </c>
      <c r="IQ46" s="118"/>
      <c r="IR46" s="142">
        <f>HT46+HV46+HX46+HZ46+IB46+ID46+IF46+IH46+IJ46+IL46+IN46+IP46</f>
        <v>3652.1529999999993</v>
      </c>
      <c r="IS46" s="143"/>
      <c r="IT46" s="117">
        <v>258.43299999999999</v>
      </c>
      <c r="IU46" s="118"/>
      <c r="IV46" s="117">
        <v>145.15100000000001</v>
      </c>
      <c r="IW46" s="118"/>
      <c r="IX46" s="117">
        <v>379.96800000000002</v>
      </c>
      <c r="IY46" s="118"/>
      <c r="IZ46" s="117">
        <v>322.94499999999999</v>
      </c>
      <c r="JA46" s="118"/>
      <c r="JB46" s="117">
        <v>309.90899999999999</v>
      </c>
      <c r="JC46" s="118"/>
      <c r="JD46" s="117">
        <v>343.44200000000001</v>
      </c>
      <c r="JE46" s="118"/>
      <c r="JF46" s="117">
        <v>438.24299999999999</v>
      </c>
      <c r="JG46" s="118"/>
      <c r="JH46" s="142">
        <f>IT46+IV46+IX46+IZ46+JB46+JD46+JF46</f>
        <v>2198.0909999999999</v>
      </c>
      <c r="JI46" s="143"/>
    </row>
    <row r="47" spans="2:269" ht="15" customHeight="1" thickBot="1" x14ac:dyDescent="0.25">
      <c r="B47" s="691" t="s">
        <v>22</v>
      </c>
      <c r="C47" s="692"/>
      <c r="D47" s="692"/>
      <c r="E47" s="693"/>
      <c r="F47" s="108">
        <v>0.111</v>
      </c>
      <c r="G47" s="122"/>
      <c r="H47" s="108">
        <v>0.13500000000000001</v>
      </c>
      <c r="I47" s="122"/>
      <c r="J47" s="108">
        <v>1.2999999999999999E-2</v>
      </c>
      <c r="K47" s="122"/>
      <c r="L47" s="108">
        <v>-0.125</v>
      </c>
      <c r="M47" s="232"/>
      <c r="N47" s="108">
        <v>-4.4999999999999998E-2</v>
      </c>
      <c r="O47" s="122"/>
      <c r="P47" s="108">
        <v>-0.02</v>
      </c>
      <c r="Q47" s="122"/>
      <c r="R47" s="363"/>
      <c r="S47" s="232"/>
      <c r="T47" s="108">
        <v>-0.13100000000000001</v>
      </c>
      <c r="U47" s="122"/>
      <c r="V47" s="108">
        <v>-3.6999999999999998E-2</v>
      </c>
      <c r="W47" s="122"/>
      <c r="X47" s="108">
        <v>6.8000000000000005E-2</v>
      </c>
      <c r="Y47" s="122"/>
      <c r="Z47" s="108">
        <v>-8.5999999999999993E-2</v>
      </c>
      <c r="AA47" s="232"/>
      <c r="AB47" s="108">
        <v>9.0999999999999998E-2</v>
      </c>
      <c r="AC47" s="232"/>
      <c r="AD47" s="108">
        <v>0.38700000000000001</v>
      </c>
      <c r="AE47" s="232"/>
      <c r="AF47" s="108">
        <v>-4.5999999999999999E-2</v>
      </c>
      <c r="AG47" s="232"/>
      <c r="AH47" s="122">
        <v>-4.7E-2</v>
      </c>
      <c r="AI47" s="122"/>
      <c r="AJ47" s="108">
        <v>-6.3E-2</v>
      </c>
      <c r="AK47" s="232"/>
      <c r="AL47" s="108">
        <v>-2.1000000000000001E-2</v>
      </c>
      <c r="AM47" s="232"/>
      <c r="AN47" s="108">
        <v>-0.23499999999999999</v>
      </c>
      <c r="AO47" s="232"/>
      <c r="AP47" s="122">
        <v>3.0000000000000001E-3</v>
      </c>
      <c r="AQ47" s="176"/>
      <c r="AR47" s="363">
        <v>-0.03</v>
      </c>
      <c r="AS47" s="232"/>
      <c r="AT47" s="328">
        <v>-0.128</v>
      </c>
      <c r="AU47" s="325"/>
      <c r="AV47" s="327">
        <v>-0.13300000000000001</v>
      </c>
      <c r="AW47" s="325"/>
      <c r="AX47" s="327">
        <v>-9.7936316573292603E-2</v>
      </c>
      <c r="AY47" s="325"/>
      <c r="AZ47" s="327">
        <v>-0.11534378509777377</v>
      </c>
      <c r="BA47" s="325"/>
      <c r="BB47" s="327">
        <v>-6.9852941176470562E-2</v>
      </c>
      <c r="BC47" s="325"/>
      <c r="BD47" s="327">
        <v>-0.30232558139534882</v>
      </c>
      <c r="BE47" s="325"/>
      <c r="BF47" s="390">
        <v>-0.15000526426616123</v>
      </c>
      <c r="BG47" s="391"/>
      <c r="BH47" s="108">
        <v>-0.14157535662600795</v>
      </c>
      <c r="BI47" s="232"/>
      <c r="BJ47" s="122">
        <v>-0.161</v>
      </c>
      <c r="BK47" s="122"/>
      <c r="BL47" s="108">
        <v>-0.128</v>
      </c>
      <c r="BM47" s="122"/>
      <c r="BN47" s="392">
        <v>-8.756534727408527E-2</v>
      </c>
      <c r="BO47" s="232"/>
      <c r="BP47" s="122">
        <v>-0.24</v>
      </c>
      <c r="BQ47" s="176"/>
      <c r="BR47" s="331">
        <v>-0.14899999999999999</v>
      </c>
      <c r="BS47" s="332"/>
      <c r="BT47" s="122">
        <f>-0.111</f>
        <v>-0.111</v>
      </c>
      <c r="BU47" s="232"/>
      <c r="BV47" s="108">
        <v>-0.05</v>
      </c>
      <c r="BW47" s="232"/>
      <c r="BX47" s="122">
        <v>-0.23899999999999999</v>
      </c>
      <c r="BY47" s="122"/>
      <c r="BZ47" s="108">
        <v>-8.4000000000000005E-2</v>
      </c>
      <c r="CA47" s="122"/>
      <c r="CB47" s="108">
        <v>6.6000000000000003E-2</v>
      </c>
      <c r="CC47" s="232"/>
      <c r="CD47" s="122">
        <v>-0.02</v>
      </c>
      <c r="CE47" s="122"/>
      <c r="CF47" s="108">
        <v>-9.4E-2</v>
      </c>
      <c r="CG47" s="232"/>
      <c r="CH47" s="108">
        <v>-0.11</v>
      </c>
      <c r="CI47" s="232"/>
      <c r="CJ47" s="108">
        <v>-8.5000000000000006E-2</v>
      </c>
      <c r="CK47" s="232"/>
      <c r="CL47" s="122">
        <v>-0.26700000000000002</v>
      </c>
      <c r="CM47" s="122"/>
      <c r="CN47" s="108">
        <v>3.6999999999999998E-2</v>
      </c>
      <c r="CO47" s="122"/>
      <c r="CP47" s="108">
        <v>-1E-3</v>
      </c>
      <c r="CQ47" s="176"/>
      <c r="CR47" s="323">
        <v>-8.5000000000000006E-2</v>
      </c>
      <c r="CS47" s="324"/>
      <c r="CT47" s="392">
        <v>4.3999999999999997E-2</v>
      </c>
      <c r="CU47" s="122"/>
      <c r="CV47" s="108">
        <v>-8.1000000000000003E-2</v>
      </c>
      <c r="CW47" s="122"/>
      <c r="CX47" s="108">
        <v>0.23400000000000001</v>
      </c>
      <c r="CY47" s="122"/>
      <c r="CZ47" s="108">
        <v>0.111</v>
      </c>
      <c r="DA47" s="122"/>
      <c r="DB47" s="108">
        <v>-4.7E-2</v>
      </c>
      <c r="DC47" s="232"/>
      <c r="DD47" s="122">
        <v>-2.9000000000000001E-2</v>
      </c>
      <c r="DE47" s="122"/>
      <c r="DF47" s="108">
        <v>-8.4000000000000005E-2</v>
      </c>
      <c r="DG47" s="122"/>
      <c r="DH47" s="108">
        <v>0.124</v>
      </c>
      <c r="DI47" s="122"/>
      <c r="DJ47" s="108">
        <v>2.5000000000000001E-2</v>
      </c>
      <c r="DK47" s="122"/>
      <c r="DL47" s="108">
        <v>0.20300000000000001</v>
      </c>
      <c r="DM47" s="122"/>
      <c r="DN47" s="108">
        <v>-0.04</v>
      </c>
      <c r="DO47" s="122"/>
      <c r="DP47" s="108">
        <v>5.7000000000000002E-2</v>
      </c>
      <c r="DQ47" s="176"/>
      <c r="DR47" s="331">
        <v>3.7999999999999999E-2</v>
      </c>
      <c r="DS47" s="332"/>
      <c r="DT47" s="329">
        <v>0.159</v>
      </c>
      <c r="DU47" s="328"/>
      <c r="DV47" s="108">
        <v>0.02</v>
      </c>
      <c r="DW47" s="122"/>
      <c r="DX47" s="108">
        <v>0.11799999999999999</v>
      </c>
      <c r="DY47" s="232"/>
      <c r="DZ47" s="122">
        <v>0.105</v>
      </c>
      <c r="EA47" s="122"/>
      <c r="EB47" s="327">
        <v>0.16600000000000001</v>
      </c>
      <c r="EC47" s="328"/>
      <c r="ED47" s="327">
        <v>7.9000000000000001E-2</v>
      </c>
      <c r="EE47" s="328"/>
      <c r="EF47" s="327">
        <v>6.7000000000000004E-2</v>
      </c>
      <c r="EG47" s="328"/>
      <c r="EH47" s="327">
        <v>-5.2999999999999999E-2</v>
      </c>
      <c r="EI47" s="328"/>
      <c r="EJ47" s="327">
        <v>-0.22870843876630154</v>
      </c>
      <c r="EK47" s="328"/>
      <c r="EL47" s="327">
        <v>-6.8550916567923559E-2</v>
      </c>
      <c r="EM47" s="328"/>
      <c r="EN47" s="327">
        <v>-1.3372680933611325E-2</v>
      </c>
      <c r="EO47" s="328"/>
      <c r="EP47" s="327">
        <v>-0.156</v>
      </c>
      <c r="EQ47" s="330"/>
      <c r="ER47" s="363">
        <v>1.8593066083259391E-2</v>
      </c>
      <c r="ES47" s="548"/>
      <c r="ET47" s="327">
        <f>ET46/DT46-1</f>
        <v>-0.22197071768615828</v>
      </c>
      <c r="EU47" s="328"/>
      <c r="EV47" s="327">
        <f t="shared" ref="EV47" si="115">EV46/DV46-1</f>
        <v>8.7356662294249654E-2</v>
      </c>
      <c r="EW47" s="328"/>
      <c r="EX47" s="327">
        <f t="shared" ref="EX47" si="116">EX46/DX46-1</f>
        <v>-9.1298744117735198E-2</v>
      </c>
      <c r="EY47" s="328"/>
      <c r="EZ47" s="327">
        <f t="shared" ref="EZ47" si="117">EZ46/DZ46-1</f>
        <v>5.5382806577868537E-2</v>
      </c>
      <c r="FA47" s="328"/>
      <c r="FB47" s="327">
        <f t="shared" ref="FB47" si="118">FB46/EB46-1</f>
        <v>-0.15634462244394343</v>
      </c>
      <c r="FC47" s="328"/>
      <c r="FD47" s="327">
        <f t="shared" ref="FD47" si="119">FD46/ED46-1</f>
        <v>0.39448387096774185</v>
      </c>
      <c r="FE47" s="328"/>
      <c r="FF47" s="327">
        <f t="shared" ref="FF47" si="120">FF46/EF46-1</f>
        <v>3.832754385964912</v>
      </c>
      <c r="FG47" s="328"/>
      <c r="FH47" s="327">
        <f t="shared" ref="FH47" si="121">FH46/EH46-1</f>
        <v>1.5289674676963201</v>
      </c>
      <c r="FI47" s="328"/>
      <c r="FJ47" s="327">
        <f t="shared" ref="FJ47" si="122">FJ46/EJ46-1</f>
        <v>3.9134165366614662</v>
      </c>
      <c r="FK47" s="328"/>
      <c r="FL47" s="327">
        <f t="shared" ref="FL47" si="123">FL46/EL46-1</f>
        <v>3.1823998204063306</v>
      </c>
      <c r="FM47" s="328"/>
      <c r="FN47" s="327">
        <f t="shared" ref="FN47" si="124">FN46/EN46-1</f>
        <v>1.1590286347758791</v>
      </c>
      <c r="FO47" s="328"/>
      <c r="FP47" s="327">
        <f t="shared" ref="FP47" si="125">FP46/EP46-1</f>
        <v>3.0800948101328327</v>
      </c>
      <c r="FQ47" s="328"/>
      <c r="FR47" s="363">
        <f>FR46/ER46-1</f>
        <v>1.23748815638187</v>
      </c>
      <c r="FS47" s="122"/>
      <c r="FT47" s="392">
        <f>FT46/ET46-1</f>
        <v>2.5801334595580596</v>
      </c>
      <c r="FU47" s="232"/>
      <c r="FV47" s="108">
        <f>FV46/EV46-1</f>
        <v>2.587236112462302</v>
      </c>
      <c r="FW47" s="122"/>
      <c r="FX47" s="108">
        <f>FX46/EX46-1</f>
        <v>1.9574166309331398</v>
      </c>
      <c r="FY47" s="122"/>
      <c r="FZ47" s="108">
        <f>FZ46/EZ46-1</f>
        <v>0.23696515735623924</v>
      </c>
      <c r="GA47" s="122"/>
      <c r="GB47" s="108">
        <f>GB46/FB46-1</f>
        <v>0.21393561851758158</v>
      </c>
      <c r="GC47" s="122"/>
      <c r="GD47" s="108">
        <f>GD46/FD46-1</f>
        <v>0.22056952508732564</v>
      </c>
      <c r="GE47" s="232"/>
      <c r="GF47" s="122">
        <f>GF46/FF46-1</f>
        <v>-0.67510445897330706</v>
      </c>
      <c r="GG47" s="122"/>
      <c r="GH47" s="108">
        <f>GH46/FH46-1</f>
        <v>0.26249388949528907</v>
      </c>
      <c r="GI47" s="122"/>
      <c r="GJ47" s="108">
        <f>GJ46/FJ46-1</f>
        <v>7.1038353426781109E-2</v>
      </c>
      <c r="GK47" s="122"/>
      <c r="GL47" s="108">
        <f>GL46/FL46-1</f>
        <v>-0.35071969798627689</v>
      </c>
      <c r="GM47" s="122"/>
      <c r="GN47" s="108">
        <f>GN46/FN46-1</f>
        <v>-3.3423431278518878E-2</v>
      </c>
      <c r="GO47" s="122"/>
      <c r="GP47" s="108">
        <f>GP46/FP46-1</f>
        <v>3.7064604361823239E-2</v>
      </c>
      <c r="GQ47" s="122"/>
      <c r="GR47" s="144">
        <f>GR46/(ET46+EV46+EX46+EZ46+FB46+FD46+FF46+FH46+FJ46+FL46+FN46+FP46)-1</f>
        <v>0.13619695932246212</v>
      </c>
      <c r="GS47" s="145"/>
      <c r="GT47" s="108">
        <f>GT46/FT46-1</f>
        <v>0.54508809947630477</v>
      </c>
      <c r="GU47" s="122"/>
      <c r="GV47" s="108">
        <f t="shared" ref="GV47" si="126">GV46/FV46-1</f>
        <v>0.26349760801883204</v>
      </c>
      <c r="GW47" s="122"/>
      <c r="GX47" s="108">
        <f t="shared" ref="GX47" si="127">GX46/FX46-1</f>
        <v>0.77424715592237359</v>
      </c>
      <c r="GY47" s="122"/>
      <c r="GZ47" s="108">
        <f t="shared" ref="GZ47" si="128">GZ46/FZ46-1</f>
        <v>2.2743550546885181</v>
      </c>
      <c r="HA47" s="122"/>
      <c r="HB47" s="108">
        <f t="shared" ref="HB47" si="129">HB46/GB46-1</f>
        <v>2.40843199312312</v>
      </c>
      <c r="HC47" s="122"/>
      <c r="HD47" s="108">
        <f t="shared" ref="HD47" si="130">HD46/GD46-1</f>
        <v>2.9732109013721475</v>
      </c>
      <c r="HE47" s="122"/>
      <c r="HF47" s="108">
        <f t="shared" ref="HF47" si="131">HF46/GF46-1</f>
        <v>2.1011419249592169</v>
      </c>
      <c r="HG47" s="122"/>
      <c r="HH47" s="108">
        <f t="shared" ref="HH47" si="132">HH46/GH46-1</f>
        <v>0.79320221500859267</v>
      </c>
      <c r="HI47" s="122"/>
      <c r="HJ47" s="108">
        <f t="shared" ref="HJ47" si="133">HJ46/GJ46-1</f>
        <v>0.37467521143953264</v>
      </c>
      <c r="HK47" s="122"/>
      <c r="HL47" s="108">
        <f t="shared" ref="HL47" si="134">HL46/GL46-1</f>
        <v>0.57123666099464709</v>
      </c>
      <c r="HM47" s="122"/>
      <c r="HN47" s="108">
        <f t="shared" ref="HN47" si="135">HN46/GN46-1</f>
        <v>2.3162041074059596</v>
      </c>
      <c r="HO47" s="122"/>
      <c r="HP47" s="108">
        <f t="shared" ref="HP47" si="136">HP46/GP46-1</f>
        <v>1.3825425815599526</v>
      </c>
      <c r="HQ47" s="122"/>
      <c r="HR47" s="144">
        <f>HR46/(FT46+FV46+FX46+FZ46+GB46+GD46+GF46+GH46+GJ46+GL46+GN46+GP46)-1</f>
        <v>1.1333226457408285</v>
      </c>
      <c r="HS47" s="145"/>
      <c r="HT47" s="108">
        <f t="shared" ref="HT47" si="137">HT46/GT46-1</f>
        <v>-0.16137730674669926</v>
      </c>
      <c r="HU47" s="122"/>
      <c r="HV47" s="108">
        <f t="shared" ref="HV47" si="138">HV46/GV46-1</f>
        <v>0.14617121564654467</v>
      </c>
      <c r="HW47" s="122"/>
      <c r="HX47" s="108">
        <f t="shared" ref="HX47" si="139">HX46/GX46-1</f>
        <v>0.31678599940909868</v>
      </c>
      <c r="HY47" s="122"/>
      <c r="HZ47" s="108">
        <f t="shared" ref="HZ47" si="140">HZ46/GZ46-1</f>
        <v>-2.7830757148595842E-3</v>
      </c>
      <c r="IA47" s="122"/>
      <c r="IB47" s="108">
        <f t="shared" ref="IB47" si="141">IB46/HB46-1</f>
        <v>0.37158764367816088</v>
      </c>
      <c r="IC47" s="122"/>
      <c r="ID47" s="108">
        <f t="shared" ref="ID47" si="142">ID46/HD46-1</f>
        <v>-6.6227029347579847E-2</v>
      </c>
      <c r="IE47" s="122"/>
      <c r="IF47" s="108">
        <f t="shared" ref="IF47" si="143">IF46/HF46-1</f>
        <v>-0.24781117364328797</v>
      </c>
      <c r="IG47" s="122"/>
      <c r="IH47" s="108">
        <f t="shared" ref="IH47" si="144">IH46/HH46-1</f>
        <v>2.3193009855771995E-2</v>
      </c>
      <c r="II47" s="122"/>
      <c r="IJ47" s="108">
        <f>IJ46/HJ46-1</f>
        <v>9.8324575118212243E-2</v>
      </c>
      <c r="IK47" s="122"/>
      <c r="IL47" s="108">
        <f>IL46/HL46-1</f>
        <v>0.21677423315035349</v>
      </c>
      <c r="IM47" s="122"/>
      <c r="IN47" s="108">
        <f>IN46/HN46-1</f>
        <v>-0.35983691036417098</v>
      </c>
      <c r="IO47" s="122"/>
      <c r="IP47" s="108">
        <f>IP46/HP46-1</f>
        <v>-0.14533703310940371</v>
      </c>
      <c r="IQ47" s="122"/>
      <c r="IR47" s="144">
        <f>IR46/(SUM(GT46:HQ46))-1</f>
        <v>1.6430975913850343E-3</v>
      </c>
      <c r="IS47" s="145"/>
      <c r="IT47" s="108">
        <f>IT46/HT46-1</f>
        <v>0.28632508411810376</v>
      </c>
      <c r="IU47" s="122"/>
      <c r="IV47" s="108">
        <f>IV46/HV46-1</f>
        <v>-0.45635515138803573</v>
      </c>
      <c r="IW47" s="122"/>
      <c r="IX47" s="108">
        <f>IX46/HX46-1</f>
        <v>-9.3038243592252989E-2</v>
      </c>
      <c r="IY47" s="122"/>
      <c r="IZ47" s="108">
        <f>IZ46/HZ46-1</f>
        <v>0.17202697209882989</v>
      </c>
      <c r="JA47" s="122"/>
      <c r="JB47" s="108">
        <f>JB46/IB46-1</f>
        <v>-0.13659702623565573</v>
      </c>
      <c r="JC47" s="122"/>
      <c r="JD47" s="108">
        <f>JD46/ID46-1</f>
        <v>-0.12279160291890256</v>
      </c>
      <c r="JE47" s="122"/>
      <c r="JF47" s="108">
        <f>JF46/IF46-1</f>
        <v>1.0991967121240425</v>
      </c>
      <c r="JG47" s="122"/>
      <c r="JH47" s="144">
        <f>JH46/(SUM(HT46:IE46))-1</f>
        <v>0.14911833128577756</v>
      </c>
      <c r="JI47" s="145"/>
    </row>
    <row r="48" spans="2:269" ht="15" customHeight="1" thickTop="1" x14ac:dyDescent="0.2">
      <c r="B48" s="709" t="s">
        <v>28</v>
      </c>
      <c r="C48" s="710"/>
      <c r="D48" s="710"/>
      <c r="E48" s="711"/>
      <c r="F48" s="368">
        <v>1112.4939999999999</v>
      </c>
      <c r="G48" s="367"/>
      <c r="H48" s="368">
        <v>1115.3420000000001</v>
      </c>
      <c r="I48" s="367"/>
      <c r="J48" s="368">
        <v>960.27099999999996</v>
      </c>
      <c r="K48" s="367"/>
      <c r="L48" s="368">
        <v>1297.414</v>
      </c>
      <c r="M48" s="367"/>
      <c r="N48" s="368">
        <v>1101.7819999999999</v>
      </c>
      <c r="O48" s="367"/>
      <c r="P48" s="368">
        <v>1040.817</v>
      </c>
      <c r="Q48" s="367"/>
      <c r="R48" s="373"/>
      <c r="S48" s="369"/>
      <c r="T48" s="368">
        <v>1076</v>
      </c>
      <c r="U48" s="367"/>
      <c r="V48" s="368">
        <v>1033.098</v>
      </c>
      <c r="W48" s="367"/>
      <c r="X48" s="368">
        <v>1060.693</v>
      </c>
      <c r="Y48" s="367"/>
      <c r="Z48" s="368">
        <v>1221</v>
      </c>
      <c r="AA48" s="369"/>
      <c r="AB48" s="368">
        <v>1123</v>
      </c>
      <c r="AC48" s="369"/>
      <c r="AD48" s="368">
        <v>1170</v>
      </c>
      <c r="AE48" s="369"/>
      <c r="AF48" s="368">
        <v>1069</v>
      </c>
      <c r="AG48" s="369"/>
      <c r="AH48" s="367">
        <v>1072</v>
      </c>
      <c r="AI48" s="367"/>
      <c r="AJ48" s="368">
        <v>1316</v>
      </c>
      <c r="AK48" s="369"/>
      <c r="AL48" s="368">
        <v>1349</v>
      </c>
      <c r="AM48" s="369"/>
      <c r="AN48" s="368">
        <v>1092</v>
      </c>
      <c r="AO48" s="369"/>
      <c r="AP48" s="367">
        <v>1132</v>
      </c>
      <c r="AQ48" s="379"/>
      <c r="AR48" s="373">
        <f>T48+V48+X48+Z48+AB48+AD48+AF48+AH48+AJ48+AL48+AN48+AP48</f>
        <v>13713.791000000001</v>
      </c>
      <c r="AS48" s="369"/>
      <c r="AT48" s="376">
        <v>1019</v>
      </c>
      <c r="AU48" s="375"/>
      <c r="AV48" s="374">
        <v>922</v>
      </c>
      <c r="AW48" s="375"/>
      <c r="AX48" s="374">
        <v>1030</v>
      </c>
      <c r="AY48" s="375"/>
      <c r="AZ48" s="374">
        <v>871</v>
      </c>
      <c r="BA48" s="375"/>
      <c r="BB48" s="374">
        <v>944.83</v>
      </c>
      <c r="BC48" s="375"/>
      <c r="BD48" s="374">
        <v>1009.3</v>
      </c>
      <c r="BE48" s="375"/>
      <c r="BF48" s="393">
        <v>1053.548</v>
      </c>
      <c r="BG48" s="394"/>
      <c r="BH48" s="374">
        <v>1005.3150000000001</v>
      </c>
      <c r="BI48" s="375"/>
      <c r="BJ48" s="376">
        <v>1061.1220000000001</v>
      </c>
      <c r="BK48" s="376"/>
      <c r="BL48" s="374">
        <v>1203.319</v>
      </c>
      <c r="BM48" s="376"/>
      <c r="BN48" s="395">
        <v>961.26099999999997</v>
      </c>
      <c r="BO48" s="375"/>
      <c r="BP48" s="376">
        <v>1055.3309999999999</v>
      </c>
      <c r="BQ48" s="396"/>
      <c r="BR48" s="397">
        <v>12136.026</v>
      </c>
      <c r="BS48" s="398"/>
      <c r="BT48" s="118">
        <v>828.93</v>
      </c>
      <c r="BU48" s="175"/>
      <c r="BV48" s="117">
        <v>794.40300000000002</v>
      </c>
      <c r="BW48" s="175"/>
      <c r="BX48" s="118">
        <v>999.27800000000002</v>
      </c>
      <c r="BY48" s="118"/>
      <c r="BZ48" s="117">
        <v>896.13400000000001</v>
      </c>
      <c r="CA48" s="118"/>
      <c r="CB48" s="117">
        <v>1039.3009999999999</v>
      </c>
      <c r="CC48" s="175"/>
      <c r="CD48" s="118">
        <v>997.75900000000001</v>
      </c>
      <c r="CE48" s="118"/>
      <c r="CF48" s="117">
        <v>976.80600000000004</v>
      </c>
      <c r="CG48" s="175"/>
      <c r="CH48" s="117">
        <v>1069.1199999999999</v>
      </c>
      <c r="CI48" s="175"/>
      <c r="CJ48" s="117">
        <v>948.48299999999995</v>
      </c>
      <c r="CK48" s="175"/>
      <c r="CL48" s="118">
        <v>1079.894</v>
      </c>
      <c r="CM48" s="118"/>
      <c r="CN48" s="117">
        <v>1011.852</v>
      </c>
      <c r="CO48" s="118"/>
      <c r="CP48" s="117">
        <v>1055.018</v>
      </c>
      <c r="CQ48" s="170"/>
      <c r="CR48" s="633">
        <v>11696.978000000001</v>
      </c>
      <c r="CS48" s="634"/>
      <c r="CT48" s="515">
        <v>942.16399999999999</v>
      </c>
      <c r="CU48" s="118"/>
      <c r="CV48" s="117">
        <v>744.64099999999996</v>
      </c>
      <c r="CW48" s="118"/>
      <c r="CX48" s="117">
        <v>1227.8140000000001</v>
      </c>
      <c r="CY48" s="118"/>
      <c r="CZ48" s="117">
        <v>895.47900000000004</v>
      </c>
      <c r="DA48" s="118"/>
      <c r="DB48" s="117">
        <v>1112.529</v>
      </c>
      <c r="DC48" s="175"/>
      <c r="DD48" s="118">
        <v>1062.7070000000001</v>
      </c>
      <c r="DE48" s="118"/>
      <c r="DF48" s="117">
        <v>1021.532</v>
      </c>
      <c r="DG48" s="118"/>
      <c r="DH48" s="117">
        <v>1131.2449999999999</v>
      </c>
      <c r="DI48" s="118"/>
      <c r="DJ48" s="117">
        <v>1081.4469999999999</v>
      </c>
      <c r="DK48" s="118"/>
      <c r="DL48" s="117">
        <v>1243.508</v>
      </c>
      <c r="DM48" s="118"/>
      <c r="DN48" s="117">
        <v>1094.154</v>
      </c>
      <c r="DO48" s="118"/>
      <c r="DP48" s="117">
        <v>1166.808</v>
      </c>
      <c r="DQ48" s="170"/>
      <c r="DR48" s="142">
        <f>CT48+CV48+CX48+CZ48+DB48+DD48+DF48+DH48+DJ48+DL48+DN48+DP48</f>
        <v>12724.028000000002</v>
      </c>
      <c r="DS48" s="143"/>
      <c r="DT48" s="515">
        <v>1227.7670000000001</v>
      </c>
      <c r="DU48" s="118"/>
      <c r="DV48" s="117">
        <v>902.96</v>
      </c>
      <c r="DW48" s="118"/>
      <c r="DX48" s="117">
        <v>1089.326</v>
      </c>
      <c r="DY48" s="175"/>
      <c r="DZ48" s="118">
        <v>1054.1690000000001</v>
      </c>
      <c r="EA48" s="118"/>
      <c r="EB48" s="117">
        <v>1165.4949999999999</v>
      </c>
      <c r="EC48" s="118"/>
      <c r="ED48" s="117">
        <v>1035</v>
      </c>
      <c r="EE48" s="118"/>
      <c r="EF48" s="117">
        <v>1128</v>
      </c>
      <c r="EG48" s="118"/>
      <c r="EH48" s="117">
        <v>1097.741</v>
      </c>
      <c r="EI48" s="118"/>
      <c r="EJ48" s="117">
        <v>995.98400000000004</v>
      </c>
      <c r="EK48" s="118"/>
      <c r="EL48" s="117">
        <v>1265.8810000000001</v>
      </c>
      <c r="EM48" s="118"/>
      <c r="EN48" s="117">
        <v>1138.8889999999999</v>
      </c>
      <c r="EO48" s="118"/>
      <c r="EP48" s="117">
        <v>1131.7159999999999</v>
      </c>
      <c r="EQ48" s="170"/>
      <c r="ER48" s="142">
        <v>13232.957</v>
      </c>
      <c r="ES48" s="143"/>
      <c r="ET48" s="117">
        <v>1111.22</v>
      </c>
      <c r="EU48" s="118"/>
      <c r="EV48" s="117">
        <v>1038.883</v>
      </c>
      <c r="EW48" s="118"/>
      <c r="EX48" s="117">
        <v>1017.323</v>
      </c>
      <c r="EY48" s="118"/>
      <c r="EZ48" s="117">
        <v>1160.8</v>
      </c>
      <c r="FA48" s="118"/>
      <c r="FB48" s="117">
        <v>1101.316</v>
      </c>
      <c r="FC48" s="118"/>
      <c r="FD48" s="117">
        <v>1161.4110000000001</v>
      </c>
      <c r="FE48" s="118"/>
      <c r="FF48" s="117">
        <v>1114.3620000000001</v>
      </c>
      <c r="FG48" s="118"/>
      <c r="FH48" s="117">
        <v>1042.5630000000001</v>
      </c>
      <c r="FI48" s="118"/>
      <c r="FJ48" s="117">
        <v>973.23299999999995</v>
      </c>
      <c r="FK48" s="118"/>
      <c r="FL48" s="117">
        <v>1168.0940000000001</v>
      </c>
      <c r="FM48" s="118"/>
      <c r="FN48" s="117">
        <v>935.447</v>
      </c>
      <c r="FO48" s="175"/>
      <c r="FP48" s="118">
        <v>1011.8049999999999</v>
      </c>
      <c r="FQ48" s="170"/>
      <c r="FR48" s="142">
        <v>12836.457000000002</v>
      </c>
      <c r="FS48" s="118"/>
      <c r="FT48" s="515">
        <v>913.12199999999996</v>
      </c>
      <c r="FU48" s="175"/>
      <c r="FV48" s="117">
        <v>750.77300000000002</v>
      </c>
      <c r="FW48" s="118"/>
      <c r="FX48" s="117">
        <v>787.745</v>
      </c>
      <c r="FY48" s="118"/>
      <c r="FZ48" s="117">
        <v>533.20699999999999</v>
      </c>
      <c r="GA48" s="118"/>
      <c r="GB48" s="117">
        <v>493.29199999999997</v>
      </c>
      <c r="GC48" s="118"/>
      <c r="GD48" s="117">
        <v>523.101</v>
      </c>
      <c r="GE48" s="175"/>
      <c r="GF48" s="118">
        <v>556.78</v>
      </c>
      <c r="GG48" s="118"/>
      <c r="GH48" s="117">
        <v>584.21400000000006</v>
      </c>
      <c r="GI48" s="118"/>
      <c r="GJ48" s="117">
        <v>652.48199999999997</v>
      </c>
      <c r="GK48" s="118"/>
      <c r="GL48" s="117">
        <v>726.93399999999997</v>
      </c>
      <c r="GM48" s="118"/>
      <c r="GN48" s="117">
        <v>711.76099999999997</v>
      </c>
      <c r="GO48" s="118"/>
      <c r="GP48" s="117">
        <v>843.38900000000001</v>
      </c>
      <c r="GQ48" s="118"/>
      <c r="GR48" s="142">
        <f>FT48+FV48+FX48+FZ48+GB48+GD48+GF48+GH48+GJ48+GL48+GN48+GP48</f>
        <v>8076.8</v>
      </c>
      <c r="GS48" s="143"/>
      <c r="GT48" s="117">
        <v>672.024</v>
      </c>
      <c r="GU48" s="118"/>
      <c r="GV48" s="117">
        <v>752.47699999999998</v>
      </c>
      <c r="GW48" s="118"/>
      <c r="GX48" s="117">
        <v>967.54499999999996</v>
      </c>
      <c r="GY48" s="118"/>
      <c r="GZ48" s="117">
        <v>887.23400000000004</v>
      </c>
      <c r="HA48" s="118"/>
      <c r="HB48" s="117">
        <v>987.07</v>
      </c>
      <c r="HC48" s="118"/>
      <c r="HD48" s="117">
        <v>896.35400000000004</v>
      </c>
      <c r="HE48" s="118"/>
      <c r="HF48" s="117">
        <v>963.58799999999997</v>
      </c>
      <c r="HG48" s="118"/>
      <c r="HH48" s="117">
        <v>1020.366</v>
      </c>
      <c r="HI48" s="118"/>
      <c r="HJ48" s="117">
        <v>1026.075</v>
      </c>
      <c r="HK48" s="118"/>
      <c r="HL48" s="117">
        <v>1102.962</v>
      </c>
      <c r="HM48" s="118"/>
      <c r="HN48" s="117">
        <v>998.10900000000004</v>
      </c>
      <c r="HO48" s="118"/>
      <c r="HP48" s="117">
        <v>1284.162</v>
      </c>
      <c r="HQ48" s="118"/>
      <c r="HR48" s="142">
        <f>GT48+GV48+GX48+GZ48+HB48+HD48+HF48+HH48+HJ48+HL48+HN48+HP48</f>
        <v>11557.966</v>
      </c>
      <c r="HS48" s="143"/>
      <c r="HT48" s="117">
        <v>1034.9749999999999</v>
      </c>
      <c r="HU48" s="118"/>
      <c r="HV48" s="117">
        <v>1160.2729999999999</v>
      </c>
      <c r="HW48" s="118"/>
      <c r="HX48" s="117">
        <v>1410.251</v>
      </c>
      <c r="HY48" s="118"/>
      <c r="HZ48" s="117">
        <v>1198.2280000000001</v>
      </c>
      <c r="IA48" s="118"/>
      <c r="IB48" s="117">
        <v>1299.9010000000001</v>
      </c>
      <c r="IC48" s="118"/>
      <c r="ID48" s="117">
        <v>1362.5630000000001</v>
      </c>
      <c r="IE48" s="118"/>
      <c r="IF48" s="117">
        <v>1205.2070000000001</v>
      </c>
      <c r="IG48" s="118"/>
      <c r="IH48" s="117">
        <v>1482.135</v>
      </c>
      <c r="II48" s="118"/>
      <c r="IJ48" s="117">
        <v>1287.808</v>
      </c>
      <c r="IK48" s="118"/>
      <c r="IL48" s="117">
        <v>1329.0450000000001</v>
      </c>
      <c r="IM48" s="118"/>
      <c r="IN48" s="117">
        <v>1199.4059999999999</v>
      </c>
      <c r="IO48" s="118"/>
      <c r="IP48" s="117">
        <v>1260.3969999999999</v>
      </c>
      <c r="IQ48" s="118"/>
      <c r="IR48" s="785">
        <f>HT48+HV48+HX48+HZ48+IB48+ID48+IF48+IH48+IJ48+IL48+IN48+IP48</f>
        <v>15230.189000000002</v>
      </c>
      <c r="IS48" s="786"/>
      <c r="IT48" s="117">
        <v>1146.53</v>
      </c>
      <c r="IU48" s="118"/>
      <c r="IV48" s="117">
        <v>1035.6030000000001</v>
      </c>
      <c r="IW48" s="118"/>
      <c r="IX48" s="117">
        <v>1353.4110000000001</v>
      </c>
      <c r="IY48" s="118"/>
      <c r="IZ48" s="117">
        <v>1113.8879999999999</v>
      </c>
      <c r="JA48" s="118"/>
      <c r="JB48" s="117">
        <v>1358.2639999999999</v>
      </c>
      <c r="JC48" s="118"/>
      <c r="JD48" s="117">
        <v>1247.1010000000001</v>
      </c>
      <c r="JE48" s="118"/>
      <c r="JF48" s="117">
        <v>1191.866</v>
      </c>
      <c r="JG48" s="118"/>
      <c r="JH48" s="142">
        <f>IT48+IV48+IX48+IZ48+JB48+JD48+JF48</f>
        <v>8446.6630000000005</v>
      </c>
      <c r="JI48" s="143"/>
    </row>
    <row r="49" spans="2:269" ht="15" customHeight="1" thickBot="1" x14ac:dyDescent="0.25">
      <c r="B49" s="697" t="s">
        <v>20</v>
      </c>
      <c r="C49" s="698"/>
      <c r="D49" s="698"/>
      <c r="E49" s="699"/>
      <c r="F49" s="364">
        <v>-0.11700000000000001</v>
      </c>
      <c r="G49" s="365"/>
      <c r="H49" s="364">
        <v>3.0000000000000001E-3</v>
      </c>
      <c r="I49" s="365"/>
      <c r="J49" s="364">
        <v>-0.126</v>
      </c>
      <c r="K49" s="365"/>
      <c r="L49" s="364">
        <v>0.128</v>
      </c>
      <c r="M49" s="362"/>
      <c r="N49" s="364">
        <v>4.2000000000000003E-2</v>
      </c>
      <c r="O49" s="365"/>
      <c r="P49" s="364">
        <v>6.0000000000000001E-3</v>
      </c>
      <c r="Q49" s="365"/>
      <c r="R49" s="361"/>
      <c r="S49" s="362"/>
      <c r="T49" s="364">
        <v>-4.4999999999999998E-2</v>
      </c>
      <c r="U49" s="365"/>
      <c r="V49" s="364">
        <v>0.14499999999999999</v>
      </c>
      <c r="W49" s="365"/>
      <c r="X49" s="364">
        <v>-1.7999999999999999E-2</v>
      </c>
      <c r="Y49" s="365"/>
      <c r="Z49" s="364">
        <v>0.189</v>
      </c>
      <c r="AA49" s="362"/>
      <c r="AB49" s="364">
        <v>-6.7000000000000004E-2</v>
      </c>
      <c r="AC49" s="362"/>
      <c r="AD49" s="364">
        <v>9.5000000000000001E-2</v>
      </c>
      <c r="AE49" s="362"/>
      <c r="AF49" s="365">
        <v>-3.9E-2</v>
      </c>
      <c r="AG49" s="362"/>
      <c r="AH49" s="365">
        <v>-3.9E-2</v>
      </c>
      <c r="AI49" s="365"/>
      <c r="AJ49" s="364">
        <v>0.371</v>
      </c>
      <c r="AK49" s="362"/>
      <c r="AL49" s="364">
        <v>0.04</v>
      </c>
      <c r="AM49" s="362"/>
      <c r="AN49" s="364">
        <v>-8.9999999999999993E-3</v>
      </c>
      <c r="AO49" s="362"/>
      <c r="AP49" s="365">
        <v>8.6999999999999994E-2</v>
      </c>
      <c r="AQ49" s="366"/>
      <c r="AR49" s="361">
        <v>5.1999999999999998E-2</v>
      </c>
      <c r="AS49" s="362"/>
      <c r="AT49" s="304">
        <v>-5.2999999999999999E-2</v>
      </c>
      <c r="AU49" s="220"/>
      <c r="AV49" s="219">
        <v>-0.107</v>
      </c>
      <c r="AW49" s="220"/>
      <c r="AX49" s="219">
        <v>-2.8936742299609741E-2</v>
      </c>
      <c r="AY49" s="220"/>
      <c r="AZ49" s="219">
        <v>-0.28665028665028669</v>
      </c>
      <c r="BA49" s="220"/>
      <c r="BB49" s="219">
        <v>-0.15865538735529827</v>
      </c>
      <c r="BC49" s="220"/>
      <c r="BD49" s="219">
        <v>-0.13735042735042735</v>
      </c>
      <c r="BE49" s="220"/>
      <c r="BF49" s="384">
        <v>-1.4569858529171031E-2</v>
      </c>
      <c r="BG49" s="385"/>
      <c r="BH49" s="219">
        <v>-6.2206156716417826E-2</v>
      </c>
      <c r="BI49" s="220"/>
      <c r="BJ49" s="304">
        <v>-0.19367629179331303</v>
      </c>
      <c r="BK49" s="304"/>
      <c r="BL49" s="219">
        <v>-0.10799184581171239</v>
      </c>
      <c r="BM49" s="304"/>
      <c r="BN49" s="333">
        <v>-0.11972435897435896</v>
      </c>
      <c r="BO49" s="334"/>
      <c r="BP49" s="335">
        <v>-6.7000000000000004E-2</v>
      </c>
      <c r="BQ49" s="336"/>
      <c r="BR49" s="298">
        <v>-0.11502628335680554</v>
      </c>
      <c r="BS49" s="299"/>
      <c r="BT49" s="335">
        <v>-0.187</v>
      </c>
      <c r="BU49" s="334"/>
      <c r="BV49" s="530">
        <v>-0.13900000000000001</v>
      </c>
      <c r="BW49" s="334"/>
      <c r="BX49" s="335">
        <v>-0.03</v>
      </c>
      <c r="BY49" s="335"/>
      <c r="BZ49" s="530">
        <v>2.9000000000000001E-2</v>
      </c>
      <c r="CA49" s="335"/>
      <c r="CB49" s="530">
        <v>0.1</v>
      </c>
      <c r="CC49" s="334"/>
      <c r="CD49" s="335">
        <v>-1.0999999999999999E-2</v>
      </c>
      <c r="CE49" s="335"/>
      <c r="CF49" s="100">
        <v>-7.2999999999999995E-2</v>
      </c>
      <c r="CG49" s="101"/>
      <c r="CH49" s="530">
        <v>6.3E-2</v>
      </c>
      <c r="CI49" s="334"/>
      <c r="CJ49" s="530">
        <v>-0.106</v>
      </c>
      <c r="CK49" s="334"/>
      <c r="CL49" s="335">
        <v>-0.1</v>
      </c>
      <c r="CM49" s="335"/>
      <c r="CN49" s="530">
        <v>5.2999999999999999E-2</v>
      </c>
      <c r="CO49" s="335"/>
      <c r="CP49" s="100">
        <v>0</v>
      </c>
      <c r="CQ49" s="289"/>
      <c r="CR49" s="533">
        <v>-3.5999999999999997E-2</v>
      </c>
      <c r="CS49" s="534"/>
      <c r="CT49" s="333">
        <v>0.13700000000000001</v>
      </c>
      <c r="CU49" s="335"/>
      <c r="CV49" s="530">
        <v>-6.3E-2</v>
      </c>
      <c r="CW49" s="335"/>
      <c r="CX49" s="530">
        <v>0.22900000000000001</v>
      </c>
      <c r="CY49" s="335"/>
      <c r="CZ49" s="530">
        <v>-1E-3</v>
      </c>
      <c r="DA49" s="335"/>
      <c r="DB49" s="530">
        <v>7.0000000000000007E-2</v>
      </c>
      <c r="DC49" s="334"/>
      <c r="DD49" s="335">
        <f>0.065</f>
        <v>6.5000000000000002E-2</v>
      </c>
      <c r="DE49" s="335"/>
      <c r="DF49" s="530">
        <v>4.5999999999999999E-2</v>
      </c>
      <c r="DG49" s="335"/>
      <c r="DH49" s="530">
        <v>5.8000000000000003E-2</v>
      </c>
      <c r="DI49" s="335"/>
      <c r="DJ49" s="530">
        <v>0.14000000000000001</v>
      </c>
      <c r="DK49" s="335"/>
      <c r="DL49" s="530">
        <v>0.152</v>
      </c>
      <c r="DM49" s="335"/>
      <c r="DN49" s="530">
        <v>8.1000000000000003E-2</v>
      </c>
      <c r="DO49" s="335"/>
      <c r="DP49" s="530">
        <v>0.106</v>
      </c>
      <c r="DQ49" s="336"/>
      <c r="DR49" s="298">
        <v>8.7999999999999995E-2</v>
      </c>
      <c r="DS49" s="299"/>
      <c r="DT49" s="333">
        <v>0.30299999999999999</v>
      </c>
      <c r="DU49" s="335"/>
      <c r="DV49" s="530">
        <v>0.21299999999999999</v>
      </c>
      <c r="DW49" s="335"/>
      <c r="DX49" s="530">
        <v>-0.113</v>
      </c>
      <c r="DY49" s="334"/>
      <c r="DZ49" s="335">
        <v>0.17699999999999999</v>
      </c>
      <c r="EA49" s="335"/>
      <c r="EB49" s="530">
        <v>4.7608646606065896E-2</v>
      </c>
      <c r="EC49" s="335"/>
      <c r="ED49" s="530">
        <v>-2.5999999999999999E-2</v>
      </c>
      <c r="EE49" s="335"/>
      <c r="EF49" s="530">
        <v>0.104</v>
      </c>
      <c r="EG49" s="335"/>
      <c r="EH49" s="530">
        <v>-0.03</v>
      </c>
      <c r="EI49" s="335"/>
      <c r="EJ49" s="530">
        <v>-7.9026526496444038E-2</v>
      </c>
      <c r="EK49" s="335"/>
      <c r="EL49" s="530">
        <v>1.799184243285934E-2</v>
      </c>
      <c r="EM49" s="335"/>
      <c r="EN49" s="530">
        <v>4.0885469504292615E-2</v>
      </c>
      <c r="EO49" s="335"/>
      <c r="EP49" s="530">
        <v>-0.03</v>
      </c>
      <c r="EQ49" s="336"/>
      <c r="ER49" s="144">
        <v>3.997034035503555E-2</v>
      </c>
      <c r="ES49" s="145"/>
      <c r="ET49" s="530">
        <v>-9.4925991658026287E-2</v>
      </c>
      <c r="EU49" s="335"/>
      <c r="EV49" s="530">
        <v>0.15053047754053339</v>
      </c>
      <c r="EW49" s="335"/>
      <c r="EX49" s="530">
        <v>-6.6098670186886199E-2</v>
      </c>
      <c r="EY49" s="335"/>
      <c r="EZ49" s="530">
        <v>0.10115171286577374</v>
      </c>
      <c r="FA49" s="335"/>
      <c r="FB49" s="530">
        <v>-5.5065873298469681E-2</v>
      </c>
      <c r="FC49" s="335"/>
      <c r="FD49" s="530">
        <v>0.12167455713880093</v>
      </c>
      <c r="FE49" s="335"/>
      <c r="FF49" s="530">
        <v>-1.1742607992351939E-2</v>
      </c>
      <c r="FG49" s="335"/>
      <c r="FH49" s="100">
        <v>-5.0265044304621864E-2</v>
      </c>
      <c r="FI49" s="119"/>
      <c r="FJ49" s="100">
        <v>-2.2842736429500965E-2</v>
      </c>
      <c r="FK49" s="119"/>
      <c r="FL49" s="100">
        <v>-7.7248177356323389E-2</v>
      </c>
      <c r="FM49" s="119"/>
      <c r="FN49" s="100">
        <v>-0.17863198257248947</v>
      </c>
      <c r="FO49" s="101"/>
      <c r="FP49" s="119">
        <v>-0.10595502758642628</v>
      </c>
      <c r="FQ49" s="289"/>
      <c r="FR49" s="144">
        <v>-2.9963068723037334E-2</v>
      </c>
      <c r="FS49" s="119"/>
      <c r="FT49" s="309">
        <f>FT48/ET48-1</f>
        <v>-0.17827072946851219</v>
      </c>
      <c r="FU49" s="177"/>
      <c r="FV49" s="100">
        <f>FV48/EV48-1</f>
        <v>-0.2773267057021821</v>
      </c>
      <c r="FW49" s="110"/>
      <c r="FX49" s="100">
        <f>FX48/EX48-1</f>
        <v>-0.22566874040987961</v>
      </c>
      <c r="FY49" s="164"/>
      <c r="FZ49" s="100">
        <f>FZ48/EZ48-1</f>
        <v>-0.54065558235699518</v>
      </c>
      <c r="GA49" s="164"/>
      <c r="GB49" s="100">
        <f>GB48/FB48-1</f>
        <v>-0.55208859219333961</v>
      </c>
      <c r="GC49" s="164"/>
      <c r="GD49" s="100">
        <f>GD48/FD48-1</f>
        <v>-0.54959872086625672</v>
      </c>
      <c r="GE49" s="105"/>
      <c r="GF49" s="119">
        <f>GF48/FF48-1</f>
        <v>-0.50035984715918169</v>
      </c>
      <c r="GG49" s="164"/>
      <c r="GH49" s="100">
        <f>GH48/FH48-1</f>
        <v>-0.4396367413767801</v>
      </c>
      <c r="GI49" s="164"/>
      <c r="GJ49" s="100">
        <f>GJ48/FJ48-1</f>
        <v>-0.32957267170348725</v>
      </c>
      <c r="GK49" s="164"/>
      <c r="GL49" s="100">
        <f>GL48/FL48-1</f>
        <v>-0.37767508436821018</v>
      </c>
      <c r="GM49" s="164"/>
      <c r="GN49" s="100">
        <f>GN48/FN48-1</f>
        <v>-0.23912204539647897</v>
      </c>
      <c r="GO49" s="164"/>
      <c r="GP49" s="100">
        <f>GP48/FP48-1</f>
        <v>-0.16645104540894728</v>
      </c>
      <c r="GQ49" s="164"/>
      <c r="GR49" s="144">
        <f>GR48/(ET48+EV48+EX48+EZ48+FB48+FD48+FF48+FH48+FJ48+FL48+FN48+FP48)-1</f>
        <v>-0.37079211187323735</v>
      </c>
      <c r="GS49" s="145"/>
      <c r="GT49" s="100">
        <f>GT48/FT48-1</f>
        <v>-0.2640370071031034</v>
      </c>
      <c r="GU49" s="164"/>
      <c r="GV49" s="100">
        <f t="shared" ref="GV49" si="145">GV48/FV48-1</f>
        <v>2.269660736334389E-3</v>
      </c>
      <c r="GW49" s="164"/>
      <c r="GX49" s="100">
        <f t="shared" ref="GX49" si="146">GX48/FX48-1</f>
        <v>0.2282464503106969</v>
      </c>
      <c r="GY49" s="164"/>
      <c r="GZ49" s="100">
        <f t="shared" ref="GZ49" si="147">GZ48/FZ48-1</f>
        <v>0.66395790002756905</v>
      </c>
      <c r="HA49" s="164"/>
      <c r="HB49" s="100">
        <f t="shared" ref="HB49" si="148">HB48/GB48-1</f>
        <v>1.0009852176804004</v>
      </c>
      <c r="HC49" s="164"/>
      <c r="HD49" s="100">
        <f t="shared" ref="HD49" si="149">HD48/GD48-1</f>
        <v>0.71353906798113576</v>
      </c>
      <c r="HE49" s="164"/>
      <c r="HF49" s="100">
        <f t="shared" ref="HF49" si="150">HF48/GF48-1</f>
        <v>0.73064406049067854</v>
      </c>
      <c r="HG49" s="164"/>
      <c r="HH49" s="100">
        <f t="shared" ref="HH49" si="151">HH48/GH48-1</f>
        <v>0.74656204746890675</v>
      </c>
      <c r="HI49" s="164"/>
      <c r="HJ49" s="100">
        <f t="shared" ref="HJ49" si="152">HJ48/GJ48-1</f>
        <v>0.57257211693196153</v>
      </c>
      <c r="HK49" s="164"/>
      <c r="HL49" s="100">
        <f t="shared" ref="HL49" si="153">HL48/GL48-1</f>
        <v>0.51727942289121165</v>
      </c>
      <c r="HM49" s="164"/>
      <c r="HN49" s="100">
        <f t="shared" ref="HN49" si="154">HN48/GN48-1</f>
        <v>0.40230920210576304</v>
      </c>
      <c r="HO49" s="164"/>
      <c r="HP49" s="100">
        <f t="shared" ref="HP49" si="155">HP48/GP48-1</f>
        <v>0.5226212340924532</v>
      </c>
      <c r="HQ49" s="164"/>
      <c r="HR49" s="144">
        <f>HR48/(FT48+FV48+FX48+FZ48+GB48+GD48+GF48+GH48+GJ48+GL48+GN48+GP48)-1</f>
        <v>0.431008072503962</v>
      </c>
      <c r="HS49" s="145"/>
      <c r="HT49" s="100">
        <f t="shared" ref="HT49" si="156">HT48/GT48-1</f>
        <v>0.54008636596312032</v>
      </c>
      <c r="HU49" s="164"/>
      <c r="HV49" s="100">
        <f t="shared" ref="HV49" si="157">HV48/GV48-1</f>
        <v>0.54193815890718255</v>
      </c>
      <c r="HW49" s="164"/>
      <c r="HX49" s="100">
        <f t="shared" ref="HX49" si="158">HX48/GX48-1</f>
        <v>0.45755597930845604</v>
      </c>
      <c r="HY49" s="164"/>
      <c r="HZ49" s="100">
        <f t="shared" ref="HZ49" si="159">HZ48/GZ48-1</f>
        <v>0.35052083215927254</v>
      </c>
      <c r="IA49" s="164"/>
      <c r="IB49" s="100">
        <f t="shared" ref="IB49" si="160">IB48/HB48-1</f>
        <v>0.31692889055487461</v>
      </c>
      <c r="IC49" s="164"/>
      <c r="ID49" s="100">
        <f t="shared" ref="ID49" si="161">ID48/HD48-1</f>
        <v>0.52011705196830715</v>
      </c>
      <c r="IE49" s="164"/>
      <c r="IF49" s="100">
        <f>IF48/HF48-1</f>
        <v>0.25074928288853759</v>
      </c>
      <c r="IG49" s="164"/>
      <c r="IH49" s="100">
        <f>IH48/HH48-1</f>
        <v>0.45255231946184016</v>
      </c>
      <c r="II49" s="164"/>
      <c r="IJ49" s="100">
        <f>IJ48/HJ48-1</f>
        <v>0.25508174353726565</v>
      </c>
      <c r="IK49" s="164"/>
      <c r="IL49" s="148">
        <f>IL48/HL48-1</f>
        <v>0.20497805001441582</v>
      </c>
      <c r="IM49" s="149"/>
      <c r="IN49" s="148">
        <f>IN48/HN48-1</f>
        <v>0.20167837380486486</v>
      </c>
      <c r="IO49" s="149"/>
      <c r="IP49" s="148">
        <f>IP48/HP48-1</f>
        <v>-1.8506232079753215E-2</v>
      </c>
      <c r="IQ49" s="149"/>
      <c r="IR49" s="144">
        <f>IR48/(SUM(GT48:HQ48))-1</f>
        <v>0.31772225320614389</v>
      </c>
      <c r="IS49" s="145"/>
      <c r="IT49" s="148">
        <f>IT48/HT48-1</f>
        <v>0.10778521220319348</v>
      </c>
      <c r="IU49" s="149"/>
      <c r="IV49" s="148">
        <f>IV48/HV48-1</f>
        <v>-0.10744885039986263</v>
      </c>
      <c r="IW49" s="149"/>
      <c r="IX49" s="148">
        <f>IX48/HX48-1</f>
        <v>-4.0304881896910505E-2</v>
      </c>
      <c r="IY49" s="149"/>
      <c r="IZ49" s="148">
        <f>IZ48/HZ48-1</f>
        <v>-7.0387271871463652E-2</v>
      </c>
      <c r="JA49" s="149"/>
      <c r="JB49" s="148">
        <f>JB48/IB48-1</f>
        <v>4.4898034542630416E-2</v>
      </c>
      <c r="JC49" s="149"/>
      <c r="JD49" s="148">
        <f>JD48/ID48-1</f>
        <v>-8.4738834094276738E-2</v>
      </c>
      <c r="JE49" s="149"/>
      <c r="JF49" s="148">
        <f>JF48/IF48-1</f>
        <v>-1.106946773458839E-2</v>
      </c>
      <c r="JG49" s="149"/>
      <c r="JH49" s="144">
        <f>JH48/(SUM(HT48:IE48))-1</f>
        <v>0.13132158017387985</v>
      </c>
      <c r="JI49" s="145"/>
    </row>
    <row r="50" spans="2:269" ht="15" customHeight="1" x14ac:dyDescent="0.2">
      <c r="B50" s="681" t="s">
        <v>3</v>
      </c>
      <c r="C50" s="681"/>
      <c r="D50" s="2" t="s">
        <v>8</v>
      </c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6"/>
      <c r="AK50" s="53"/>
      <c r="AL50" s="53"/>
      <c r="AM50" s="7"/>
      <c r="AN50" s="7"/>
      <c r="AO50" s="7"/>
      <c r="AP50" s="7"/>
      <c r="AQ50" s="50"/>
      <c r="AR50" s="50"/>
      <c r="AS50" s="50"/>
      <c r="AT50" s="50"/>
      <c r="AU50" s="50"/>
      <c r="AV50" s="50"/>
      <c r="AW50" s="50"/>
      <c r="AX50" s="50"/>
      <c r="CH50" s="6"/>
      <c r="CI50" s="7"/>
      <c r="CJ50" s="7"/>
      <c r="CK50" s="7"/>
      <c r="CL50" s="7"/>
      <c r="CM50" s="7"/>
      <c r="CN50" s="7"/>
      <c r="DM50" s="24"/>
      <c r="DN50" s="24"/>
    </row>
    <row r="51" spans="2:269" ht="15" customHeight="1" x14ac:dyDescent="0.2">
      <c r="B51" s="47"/>
      <c r="C51" s="47"/>
      <c r="D51" s="2"/>
      <c r="O51" s="6"/>
      <c r="P51" s="7"/>
      <c r="Q51" s="7"/>
      <c r="R51" s="7"/>
      <c r="S51" s="7"/>
      <c r="T51" s="7"/>
      <c r="U51" s="7"/>
      <c r="BJ51" s="10" t="s">
        <v>81</v>
      </c>
      <c r="BN51" s="24"/>
      <c r="CF51" s="44"/>
      <c r="DH51" s="45"/>
    </row>
    <row r="52" spans="2:269" ht="15" customHeight="1" x14ac:dyDescent="0.2">
      <c r="B52" s="47"/>
      <c r="C52" s="47"/>
      <c r="D52" s="2"/>
    </row>
    <row r="53" spans="2:269" ht="15" customHeight="1" x14ac:dyDescent="0.2">
      <c r="B53" s="4" t="s">
        <v>12</v>
      </c>
      <c r="BE53" s="24"/>
      <c r="BS53" s="16"/>
    </row>
    <row r="54" spans="2:269" ht="15" customHeight="1" thickBot="1" x14ac:dyDescent="0.25">
      <c r="B54" s="4"/>
      <c r="BE54" s="24"/>
      <c r="BW54" s="16"/>
      <c r="CO54" s="16"/>
      <c r="DQ54" s="16"/>
      <c r="DS54" s="16"/>
      <c r="DU54" s="16"/>
      <c r="GU54" s="16"/>
      <c r="JG54" s="16" t="s">
        <v>1</v>
      </c>
    </row>
    <row r="55" spans="2:269" ht="15" customHeight="1" thickBot="1" x14ac:dyDescent="0.25">
      <c r="B55" s="694"/>
      <c r="C55" s="695"/>
      <c r="D55" s="695"/>
      <c r="E55" s="696"/>
      <c r="F55" s="268">
        <v>41456</v>
      </c>
      <c r="G55" s="197"/>
      <c r="H55" s="268">
        <v>41487</v>
      </c>
      <c r="I55" s="268"/>
      <c r="J55" s="268">
        <v>41518</v>
      </c>
      <c r="K55" s="197"/>
      <c r="L55" s="268">
        <v>41548</v>
      </c>
      <c r="M55" s="197"/>
      <c r="N55" s="268">
        <v>41579</v>
      </c>
      <c r="O55" s="197"/>
      <c r="P55" s="268">
        <v>41609</v>
      </c>
      <c r="Q55" s="197"/>
      <c r="R55" s="201" t="s">
        <v>76</v>
      </c>
      <c r="S55" s="202"/>
      <c r="T55" s="268">
        <v>41670</v>
      </c>
      <c r="U55" s="197"/>
      <c r="V55" s="268">
        <v>41671</v>
      </c>
      <c r="W55" s="197"/>
      <c r="X55" s="268">
        <v>41699</v>
      </c>
      <c r="Y55" s="197"/>
      <c r="Z55" s="268">
        <v>41730</v>
      </c>
      <c r="AA55" s="268"/>
      <c r="AB55" s="268">
        <v>41760</v>
      </c>
      <c r="AC55" s="268"/>
      <c r="AD55" s="198">
        <v>41791</v>
      </c>
      <c r="AE55" s="199"/>
      <c r="AF55" s="198">
        <v>41821</v>
      </c>
      <c r="AG55" s="199"/>
      <c r="AH55" s="198">
        <v>41852</v>
      </c>
      <c r="AI55" s="198"/>
      <c r="AJ55" s="197">
        <v>41883</v>
      </c>
      <c r="AK55" s="199"/>
      <c r="AL55" s="197">
        <v>41914</v>
      </c>
      <c r="AM55" s="199"/>
      <c r="AN55" s="198">
        <v>41946</v>
      </c>
      <c r="AO55" s="199"/>
      <c r="AP55" s="197">
        <v>41977</v>
      </c>
      <c r="AQ55" s="199"/>
      <c r="AR55" s="201" t="s">
        <v>76</v>
      </c>
      <c r="AS55" s="202"/>
      <c r="AT55" s="198">
        <v>42008</v>
      </c>
      <c r="AU55" s="199"/>
      <c r="AV55" s="197">
        <v>42040</v>
      </c>
      <c r="AW55" s="199"/>
      <c r="AX55" s="197">
        <v>42072</v>
      </c>
      <c r="AY55" s="199"/>
      <c r="AZ55" s="197">
        <v>42104</v>
      </c>
      <c r="BA55" s="199"/>
      <c r="BB55" s="197">
        <v>42135</v>
      </c>
      <c r="BC55" s="199"/>
      <c r="BD55" s="197">
        <v>42167</v>
      </c>
      <c r="BE55" s="199"/>
      <c r="BF55" s="197">
        <v>42198</v>
      </c>
      <c r="BG55" s="199"/>
      <c r="BH55" s="197">
        <v>42230</v>
      </c>
      <c r="BI55" s="199"/>
      <c r="BJ55" s="197">
        <v>42262</v>
      </c>
      <c r="BK55" s="199"/>
      <c r="BL55" s="268">
        <v>42284</v>
      </c>
      <c r="BM55" s="197"/>
      <c r="BN55" s="339">
        <v>42316</v>
      </c>
      <c r="BO55" s="127"/>
      <c r="BP55" s="127">
        <v>42347</v>
      </c>
      <c r="BQ55" s="359"/>
      <c r="BR55" s="140" t="s">
        <v>77</v>
      </c>
      <c r="BS55" s="141"/>
      <c r="BT55" s="102">
        <v>42373</v>
      </c>
      <c r="BU55" s="95"/>
      <c r="BV55" s="102">
        <v>42405</v>
      </c>
      <c r="BW55" s="95"/>
      <c r="BX55" s="102">
        <v>42460</v>
      </c>
      <c r="BY55" s="95"/>
      <c r="BZ55" s="102">
        <v>42461</v>
      </c>
      <c r="CA55" s="102"/>
      <c r="CB55" s="94">
        <v>42492</v>
      </c>
      <c r="CC55" s="95"/>
      <c r="CD55" s="102">
        <v>42524</v>
      </c>
      <c r="CE55" s="95"/>
      <c r="CF55" s="102">
        <v>42555</v>
      </c>
      <c r="CG55" s="95"/>
      <c r="CH55" s="102">
        <v>42587</v>
      </c>
      <c r="CI55" s="95"/>
      <c r="CJ55" s="102">
        <v>42619</v>
      </c>
      <c r="CK55" s="95"/>
      <c r="CL55" s="102">
        <v>42650</v>
      </c>
      <c r="CM55" s="95"/>
      <c r="CN55" s="94">
        <v>42682</v>
      </c>
      <c r="CO55" s="95"/>
      <c r="CP55" s="94">
        <v>42713</v>
      </c>
      <c r="CQ55" s="111"/>
      <c r="CR55" s="140" t="s">
        <v>72</v>
      </c>
      <c r="CS55" s="141"/>
      <c r="CT55" s="171">
        <v>42736</v>
      </c>
      <c r="CU55" s="102"/>
      <c r="CV55" s="94">
        <v>42768</v>
      </c>
      <c r="CW55" s="102"/>
      <c r="CX55" s="94">
        <v>42797</v>
      </c>
      <c r="CY55" s="102"/>
      <c r="CZ55" s="94">
        <v>42829</v>
      </c>
      <c r="DA55" s="102"/>
      <c r="DB55" s="94">
        <v>42860</v>
      </c>
      <c r="DC55" s="95"/>
      <c r="DD55" s="102">
        <v>42892</v>
      </c>
      <c r="DE55" s="102"/>
      <c r="DF55" s="94">
        <v>42923</v>
      </c>
      <c r="DG55" s="95"/>
      <c r="DH55" s="102">
        <v>42955</v>
      </c>
      <c r="DI55" s="95"/>
      <c r="DJ55" s="102">
        <v>42987</v>
      </c>
      <c r="DK55" s="95"/>
      <c r="DL55" s="102">
        <v>43018</v>
      </c>
      <c r="DM55" s="95"/>
      <c r="DN55" s="102">
        <v>43050</v>
      </c>
      <c r="DO55" s="102"/>
      <c r="DP55" s="94">
        <v>43081</v>
      </c>
      <c r="DQ55" s="111"/>
      <c r="DR55" s="140" t="s">
        <v>77</v>
      </c>
      <c r="DS55" s="141"/>
      <c r="DT55" s="171">
        <v>43111</v>
      </c>
      <c r="DU55" s="95"/>
      <c r="DV55" s="94">
        <v>43143</v>
      </c>
      <c r="DW55" s="102"/>
      <c r="DX55" s="94">
        <v>43172</v>
      </c>
      <c r="DY55" s="102"/>
      <c r="DZ55" s="94">
        <v>43204</v>
      </c>
      <c r="EA55" s="102"/>
      <c r="EB55" s="94">
        <v>43234</v>
      </c>
      <c r="EC55" s="102"/>
      <c r="ED55" s="94">
        <v>43266</v>
      </c>
      <c r="EE55" s="102"/>
      <c r="EF55" s="94">
        <v>43297</v>
      </c>
      <c r="EG55" s="102"/>
      <c r="EH55" s="94">
        <v>43329</v>
      </c>
      <c r="EI55" s="102"/>
      <c r="EJ55" s="94">
        <v>43361</v>
      </c>
      <c r="EK55" s="102"/>
      <c r="EL55" s="94">
        <v>43392</v>
      </c>
      <c r="EM55" s="102"/>
      <c r="EN55" s="94">
        <v>43424</v>
      </c>
      <c r="EO55" s="95"/>
      <c r="EP55" s="102">
        <v>43455</v>
      </c>
      <c r="EQ55" s="111"/>
      <c r="ER55" s="157" t="s">
        <v>77</v>
      </c>
      <c r="ES55" s="141"/>
      <c r="ET55" s="171">
        <v>43486</v>
      </c>
      <c r="EU55" s="102"/>
      <c r="EV55" s="94">
        <v>43518</v>
      </c>
      <c r="EW55" s="102"/>
      <c r="EX55" s="94">
        <v>43525</v>
      </c>
      <c r="EY55" s="102"/>
      <c r="EZ55" s="94">
        <v>43557</v>
      </c>
      <c r="FA55" s="102"/>
      <c r="FB55" s="94">
        <v>43588</v>
      </c>
      <c r="FC55" s="102"/>
      <c r="FD55" s="94">
        <v>43619</v>
      </c>
      <c r="FE55" s="102"/>
      <c r="FF55" s="94">
        <v>43650</v>
      </c>
      <c r="FG55" s="102"/>
      <c r="FH55" s="94">
        <v>43682</v>
      </c>
      <c r="FI55" s="102"/>
      <c r="FJ55" s="94">
        <v>43714</v>
      </c>
      <c r="FK55" s="102"/>
      <c r="FL55" s="94">
        <v>43745</v>
      </c>
      <c r="FM55" s="95"/>
      <c r="FN55" s="94">
        <v>43777</v>
      </c>
      <c r="FO55" s="95"/>
      <c r="FP55" s="102">
        <v>43808</v>
      </c>
      <c r="FQ55" s="111"/>
      <c r="FR55" s="140" t="s">
        <v>77</v>
      </c>
      <c r="FS55" s="511"/>
      <c r="FT55" s="171">
        <v>43839</v>
      </c>
      <c r="FU55" s="102"/>
      <c r="FV55" s="94">
        <v>43871</v>
      </c>
      <c r="FW55" s="102"/>
      <c r="FX55" s="94">
        <v>43901</v>
      </c>
      <c r="FY55" s="102"/>
      <c r="FZ55" s="94">
        <v>43933</v>
      </c>
      <c r="GA55" s="102"/>
      <c r="GB55" s="94">
        <v>43964</v>
      </c>
      <c r="GC55" s="102"/>
      <c r="GD55" s="94">
        <v>43996</v>
      </c>
      <c r="GE55" s="102"/>
      <c r="GF55" s="94">
        <v>44027</v>
      </c>
      <c r="GG55" s="102"/>
      <c r="GH55" s="94">
        <v>44059</v>
      </c>
      <c r="GI55" s="102"/>
      <c r="GJ55" s="94">
        <v>44091</v>
      </c>
      <c r="GK55" s="95"/>
      <c r="GL55" s="94">
        <v>44105</v>
      </c>
      <c r="GM55" s="102"/>
      <c r="GN55" s="94">
        <v>44137</v>
      </c>
      <c r="GO55" s="102"/>
      <c r="GP55" s="94">
        <v>44168</v>
      </c>
      <c r="GQ55" s="111"/>
      <c r="GR55" s="140" t="s">
        <v>77</v>
      </c>
      <c r="GS55" s="141"/>
      <c r="GT55" s="94">
        <v>44199</v>
      </c>
      <c r="GU55" s="102"/>
      <c r="GV55" s="94">
        <v>44231</v>
      </c>
      <c r="GW55" s="102"/>
      <c r="GX55" s="94">
        <v>44260</v>
      </c>
      <c r="GY55" s="102"/>
      <c r="GZ55" s="94">
        <v>44292</v>
      </c>
      <c r="HA55" s="102"/>
      <c r="HB55" s="94">
        <v>44323</v>
      </c>
      <c r="HC55" s="102"/>
      <c r="HD55" s="94">
        <v>44355</v>
      </c>
      <c r="HE55" s="102"/>
      <c r="HF55" s="94">
        <v>44386</v>
      </c>
      <c r="HG55" s="102"/>
      <c r="HH55" s="94">
        <v>44418</v>
      </c>
      <c r="HI55" s="102"/>
      <c r="HJ55" s="94">
        <v>44450</v>
      </c>
      <c r="HK55" s="102"/>
      <c r="HL55" s="94">
        <v>44481</v>
      </c>
      <c r="HM55" s="102"/>
      <c r="HN55" s="94">
        <v>44513</v>
      </c>
      <c r="HO55" s="111"/>
      <c r="HP55" s="94">
        <v>44544</v>
      </c>
      <c r="HQ55" s="111"/>
      <c r="HR55" s="140" t="s">
        <v>77</v>
      </c>
      <c r="HS55" s="141"/>
      <c r="HT55" s="94">
        <v>44562</v>
      </c>
      <c r="HU55" s="102"/>
      <c r="HV55" s="94">
        <v>44594</v>
      </c>
      <c r="HW55" s="102"/>
      <c r="HX55" s="94">
        <v>44623</v>
      </c>
      <c r="HY55" s="102"/>
      <c r="HZ55" s="94">
        <v>44655</v>
      </c>
      <c r="IA55" s="102"/>
      <c r="IB55" s="94">
        <v>44686</v>
      </c>
      <c r="IC55" s="102"/>
      <c r="ID55" s="94">
        <v>44718</v>
      </c>
      <c r="IE55" s="102"/>
      <c r="IF55" s="94">
        <v>44749</v>
      </c>
      <c r="IG55" s="102"/>
      <c r="IH55" s="94">
        <v>44781</v>
      </c>
      <c r="II55" s="102"/>
      <c r="IJ55" s="94">
        <v>44813</v>
      </c>
      <c r="IK55" s="102"/>
      <c r="IL55" s="94">
        <v>44844</v>
      </c>
      <c r="IM55" s="111"/>
      <c r="IN55" s="94">
        <v>44876</v>
      </c>
      <c r="IO55" s="111"/>
      <c r="IP55" s="94">
        <v>44907</v>
      </c>
      <c r="IQ55" s="111"/>
      <c r="IR55" s="140" t="s">
        <v>77</v>
      </c>
      <c r="IS55" s="141"/>
      <c r="IT55" s="94">
        <v>44937</v>
      </c>
      <c r="IU55" s="102"/>
      <c r="IV55" s="94">
        <v>44969</v>
      </c>
      <c r="IW55" s="102"/>
      <c r="IX55" s="94">
        <v>44998</v>
      </c>
      <c r="IY55" s="102"/>
      <c r="IZ55" s="94">
        <v>45030</v>
      </c>
      <c r="JA55" s="102"/>
      <c r="JB55" s="94">
        <v>45061</v>
      </c>
      <c r="JC55" s="102"/>
      <c r="JD55" s="94">
        <v>45083</v>
      </c>
      <c r="JE55" s="102"/>
      <c r="JF55" s="94">
        <v>45108</v>
      </c>
      <c r="JG55" s="102"/>
      <c r="JH55" s="140" t="s">
        <v>77</v>
      </c>
      <c r="JI55" s="141"/>
    </row>
    <row r="56" spans="2:269" ht="15" customHeight="1" thickTop="1" x14ac:dyDescent="0.2">
      <c r="B56" s="688" t="s">
        <v>25</v>
      </c>
      <c r="C56" s="689"/>
      <c r="D56" s="689"/>
      <c r="E56" s="690"/>
      <c r="F56" s="269">
        <f>F58+F60</f>
        <v>2680.4939999999997</v>
      </c>
      <c r="G56" s="224"/>
      <c r="H56" s="269">
        <f>H58+H60</f>
        <v>2280.5720000000001</v>
      </c>
      <c r="I56" s="225"/>
      <c r="J56" s="269">
        <f>J58+J60</f>
        <v>2822.05</v>
      </c>
      <c r="K56" s="224"/>
      <c r="L56" s="269">
        <f>L58+L60</f>
        <v>2616.297</v>
      </c>
      <c r="M56" s="224"/>
      <c r="N56" s="269">
        <f>N58+N60</f>
        <v>2194.2690000000002</v>
      </c>
      <c r="O56" s="224"/>
      <c r="P56" s="269">
        <f>P58+P60</f>
        <v>1497.4580000000001</v>
      </c>
      <c r="Q56" s="224"/>
      <c r="R56" s="270"/>
      <c r="S56" s="271"/>
      <c r="T56" s="269">
        <f>T58+T60</f>
        <v>1740</v>
      </c>
      <c r="U56" s="224"/>
      <c r="V56" s="269">
        <f>V58+V60</f>
        <v>1599.002</v>
      </c>
      <c r="W56" s="224"/>
      <c r="X56" s="269">
        <f>X58+X60</f>
        <v>1562.9450000000002</v>
      </c>
      <c r="Y56" s="224"/>
      <c r="Z56" s="269">
        <f>Z58+Z60</f>
        <v>2292</v>
      </c>
      <c r="AA56" s="225"/>
      <c r="AB56" s="269">
        <f>AB58+AB60</f>
        <v>1886</v>
      </c>
      <c r="AC56" s="225"/>
      <c r="AD56" s="224">
        <f>AD58+AD60</f>
        <v>2187</v>
      </c>
      <c r="AE56" s="225"/>
      <c r="AF56" s="224">
        <f>AF58+AF60</f>
        <v>2436</v>
      </c>
      <c r="AG56" s="225"/>
      <c r="AH56" s="224">
        <f>AH58+AH60</f>
        <v>2057</v>
      </c>
      <c r="AI56" s="224"/>
      <c r="AJ56" s="269">
        <f>AJ58+AJ60</f>
        <v>2429</v>
      </c>
      <c r="AK56" s="225"/>
      <c r="AL56" s="269">
        <f>AL58+AL60</f>
        <v>2550</v>
      </c>
      <c r="AM56" s="225"/>
      <c r="AN56" s="269">
        <f>AN58+AN60</f>
        <v>1789</v>
      </c>
      <c r="AO56" s="225"/>
      <c r="AP56" s="224">
        <f>AP58+AP60</f>
        <v>1494</v>
      </c>
      <c r="AQ56" s="237"/>
      <c r="AR56" s="270">
        <f>1740+V56+X56+Z56+AB56+AD56+AF56+AH56+AJ56+AL56+AN56+AP56</f>
        <v>24021.947</v>
      </c>
      <c r="AS56" s="271"/>
      <c r="AT56" s="317">
        <v>2125</v>
      </c>
      <c r="AU56" s="235"/>
      <c r="AV56" s="317">
        <v>1454</v>
      </c>
      <c r="AW56" s="235"/>
      <c r="AX56" s="317">
        <v>2008.4</v>
      </c>
      <c r="AY56" s="316"/>
      <c r="AZ56" s="235">
        <v>1842.8000000000002</v>
      </c>
      <c r="BA56" s="235"/>
      <c r="BB56" s="317">
        <v>1583.3679999999999</v>
      </c>
      <c r="BC56" s="235"/>
      <c r="BD56" s="317">
        <v>1760.2</v>
      </c>
      <c r="BE56" s="235"/>
      <c r="BF56" s="316">
        <v>1974.6849999999999</v>
      </c>
      <c r="BG56" s="317"/>
      <c r="BH56" s="235">
        <v>1635.798</v>
      </c>
      <c r="BI56" s="235"/>
      <c r="BJ56" s="317">
        <v>2174.83</v>
      </c>
      <c r="BK56" s="316"/>
      <c r="BL56" s="235">
        <v>2045.03</v>
      </c>
      <c r="BM56" s="316"/>
      <c r="BN56" s="360">
        <v>1668.819</v>
      </c>
      <c r="BO56" s="235"/>
      <c r="BP56" s="317">
        <v>1466</v>
      </c>
      <c r="BQ56" s="235"/>
      <c r="BR56" s="354">
        <f>SUM(AT56:BQ56)</f>
        <v>21738.929999999997</v>
      </c>
      <c r="BS56" s="355"/>
      <c r="BT56" s="609">
        <v>1192.0809999999999</v>
      </c>
      <c r="BU56" s="653"/>
      <c r="BV56" s="609">
        <v>1339.691</v>
      </c>
      <c r="BW56" s="653"/>
      <c r="BX56" s="609">
        <v>1670.123</v>
      </c>
      <c r="BY56" s="609"/>
      <c r="BZ56" s="608">
        <v>1524.5949999999998</v>
      </c>
      <c r="CA56" s="609"/>
      <c r="CB56" s="608">
        <v>1863.4870000000001</v>
      </c>
      <c r="CC56" s="653"/>
      <c r="CD56" s="608">
        <v>1755</v>
      </c>
      <c r="CE56" s="653"/>
      <c r="CF56" s="608">
        <f>CF58+CF60</f>
        <v>1656.3130000000001</v>
      </c>
      <c r="CG56" s="653"/>
      <c r="CH56" s="608">
        <f>CH58+CH60</f>
        <v>1853.723</v>
      </c>
      <c r="CI56" s="653"/>
      <c r="CJ56" s="608">
        <f>CJ58+CJ60</f>
        <v>1908.492</v>
      </c>
      <c r="CK56" s="653"/>
      <c r="CL56" s="608">
        <f>CL58+CL60</f>
        <v>1971.6510000000001</v>
      </c>
      <c r="CM56" s="609"/>
      <c r="CN56" s="608">
        <f>CN58+CN60</f>
        <v>1582.826</v>
      </c>
      <c r="CO56" s="609"/>
      <c r="CP56" s="608">
        <v>1337.46</v>
      </c>
      <c r="CQ56" s="749"/>
      <c r="CR56" s="492">
        <v>19655.577000000001</v>
      </c>
      <c r="CS56" s="493"/>
      <c r="CT56" s="641">
        <f>CT58+CT60</f>
        <v>1378.4169999999999</v>
      </c>
      <c r="CU56" s="642"/>
      <c r="CV56" s="555">
        <f>CV58+CV60</f>
        <v>1742.2939999999999</v>
      </c>
      <c r="CW56" s="494"/>
      <c r="CX56" s="555">
        <f>CX58+CX60</f>
        <v>1649.6219999999998</v>
      </c>
      <c r="CY56" s="494"/>
      <c r="CZ56" s="555">
        <f>CZ58+CZ60</f>
        <v>1531.645</v>
      </c>
      <c r="DA56" s="494"/>
      <c r="DB56" s="555">
        <f>DB58+DB60</f>
        <v>2070.317</v>
      </c>
      <c r="DC56" s="642"/>
      <c r="DD56" s="494">
        <f>DD58+DD60</f>
        <v>1596.4409999999998</v>
      </c>
      <c r="DE56" s="494"/>
      <c r="DF56" s="555">
        <f>DF58+DF60</f>
        <v>1674.4369999999999</v>
      </c>
      <c r="DG56" s="494"/>
      <c r="DH56" s="555">
        <f>DH58+DH60</f>
        <v>1524.337</v>
      </c>
      <c r="DI56" s="494"/>
      <c r="DJ56" s="555">
        <f>DJ58+DJ60</f>
        <v>1414.3319999999999</v>
      </c>
      <c r="DK56" s="494"/>
      <c r="DL56" s="555">
        <v>1760.0409999999999</v>
      </c>
      <c r="DM56" s="494"/>
      <c r="DN56" s="555">
        <v>1589.9290000000001</v>
      </c>
      <c r="DO56" s="494"/>
      <c r="DP56" s="555">
        <f>DP58+DP60</f>
        <v>1715.528</v>
      </c>
      <c r="DQ56" s="578"/>
      <c r="DR56" s="512">
        <f>SUM(CT56:DQ56)</f>
        <v>19647.339999999997</v>
      </c>
      <c r="DS56" s="567"/>
      <c r="DT56" s="641">
        <v>1682.7060000000001</v>
      </c>
      <c r="DU56" s="642"/>
      <c r="DV56" s="555">
        <v>1644.5419999999999</v>
      </c>
      <c r="DW56" s="494"/>
      <c r="DX56" s="555">
        <v>1915.173</v>
      </c>
      <c r="DY56" s="494"/>
      <c r="DZ56" s="555">
        <v>1897.7959999999998</v>
      </c>
      <c r="EA56" s="494"/>
      <c r="EB56" s="316">
        <v>1587.2840000000001</v>
      </c>
      <c r="EC56" s="318"/>
      <c r="ED56" s="316">
        <v>1885</v>
      </c>
      <c r="EE56" s="318"/>
      <c r="EF56" s="316">
        <v>1948</v>
      </c>
      <c r="EG56" s="318"/>
      <c r="EH56" s="316">
        <v>1880.5920000000001</v>
      </c>
      <c r="EI56" s="318"/>
      <c r="EJ56" s="316">
        <v>1618.039</v>
      </c>
      <c r="EK56" s="318"/>
      <c r="EL56" s="316">
        <v>1826.27</v>
      </c>
      <c r="EM56" s="318"/>
      <c r="EN56" s="316">
        <v>1379.665</v>
      </c>
      <c r="EO56" s="317"/>
      <c r="EP56" s="318">
        <v>1315.732</v>
      </c>
      <c r="EQ56" s="532"/>
      <c r="ER56" s="512">
        <v>20581.035000000003</v>
      </c>
      <c r="ES56" s="567"/>
      <c r="ET56" s="563">
        <v>1474.4769999999999</v>
      </c>
      <c r="EU56" s="318"/>
      <c r="EV56" s="316">
        <v>1372.0070000000001</v>
      </c>
      <c r="EW56" s="318"/>
      <c r="EX56" s="316">
        <v>1599.5319999999999</v>
      </c>
      <c r="EY56" s="318"/>
      <c r="EZ56" s="316">
        <v>1542.5060000000001</v>
      </c>
      <c r="FA56" s="318"/>
      <c r="FB56" s="316">
        <v>1674.2470000000001</v>
      </c>
      <c r="FC56" s="318"/>
      <c r="FD56" s="316">
        <v>1522.8050000000001</v>
      </c>
      <c r="FE56" s="318"/>
      <c r="FF56" s="316">
        <v>1596.816</v>
      </c>
      <c r="FG56" s="318"/>
      <c r="FH56" s="316">
        <v>1475.924</v>
      </c>
      <c r="FI56" s="318"/>
      <c r="FJ56" s="316">
        <v>1529.5349999999999</v>
      </c>
      <c r="FK56" s="318"/>
      <c r="FL56" s="316">
        <v>1794.2130000000002</v>
      </c>
      <c r="FM56" s="318"/>
      <c r="FN56" s="316">
        <v>1496.7049999999999</v>
      </c>
      <c r="FO56" s="317"/>
      <c r="FP56" s="318">
        <v>1390.5430000000001</v>
      </c>
      <c r="FQ56" s="532"/>
      <c r="FR56" s="512">
        <v>18469.310000000001</v>
      </c>
      <c r="FS56" s="318"/>
      <c r="FT56" s="515">
        <f>FT58+FT60</f>
        <v>1335.1980000000001</v>
      </c>
      <c r="FU56" s="118"/>
      <c r="FV56" s="117">
        <f>FV58+FV60</f>
        <v>1200.4259999999999</v>
      </c>
      <c r="FW56" s="118"/>
      <c r="FX56" s="117">
        <f>FX58+FX60</f>
        <v>1065.232</v>
      </c>
      <c r="FY56" s="118"/>
      <c r="FZ56" s="117">
        <f>FZ58+FZ60</f>
        <v>772.72</v>
      </c>
      <c r="GA56" s="118"/>
      <c r="GB56" s="117">
        <f>GB58+GB60</f>
        <v>762.40499999999997</v>
      </c>
      <c r="GC56" s="118"/>
      <c r="GD56" s="117">
        <f t="shared" ref="GD56" si="162">GD58+GD60</f>
        <v>1352.712</v>
      </c>
      <c r="GE56" s="118"/>
      <c r="GF56" s="117">
        <f t="shared" ref="GF56:GH56" si="163">GF58+GF60</f>
        <v>1174.511</v>
      </c>
      <c r="GG56" s="118"/>
      <c r="GH56" s="117">
        <f t="shared" si="163"/>
        <v>1489.2089999999998</v>
      </c>
      <c r="GI56" s="118"/>
      <c r="GJ56" s="117">
        <f t="shared" ref="GJ56" si="164">GJ58+GJ60</f>
        <v>1193.402</v>
      </c>
      <c r="GK56" s="175"/>
      <c r="GL56" s="117">
        <f t="shared" ref="GL56:GN56" si="165">GL58+GL60</f>
        <v>1400.0740000000001</v>
      </c>
      <c r="GM56" s="118"/>
      <c r="GN56" s="117">
        <f t="shared" si="165"/>
        <v>1389.3890000000001</v>
      </c>
      <c r="GO56" s="118"/>
      <c r="GP56" s="117">
        <f t="shared" ref="GP56" si="166">GP58+GP60</f>
        <v>1284.432</v>
      </c>
      <c r="GQ56" s="170"/>
      <c r="GR56" s="142">
        <f>FT56+FV56+FX56+FZ56+GB56+GD56+GF56+GH56+GJ56+GL56+GN56+GP56</f>
        <v>14419.710000000003</v>
      </c>
      <c r="GS56" s="143"/>
      <c r="GT56" s="117">
        <f t="shared" ref="GT56:GV56" si="167">GT58+GT60</f>
        <v>1182.7060000000001</v>
      </c>
      <c r="GU56" s="118"/>
      <c r="GV56" s="117">
        <f t="shared" si="167"/>
        <v>1250.4949999999999</v>
      </c>
      <c r="GW56" s="118"/>
      <c r="GX56" s="117">
        <f t="shared" ref="GX56:GZ56" si="168">GX58+GX60</f>
        <v>1632.5459999999998</v>
      </c>
      <c r="GY56" s="118"/>
      <c r="GZ56" s="117">
        <f t="shared" si="168"/>
        <v>1240.799</v>
      </c>
      <c r="HA56" s="118"/>
      <c r="HB56" s="117">
        <f t="shared" ref="HB56:HD56" si="169">HB58+HB60</f>
        <v>1409.7049999999999</v>
      </c>
      <c r="HC56" s="118"/>
      <c r="HD56" s="117">
        <f t="shared" si="169"/>
        <v>1510.2170000000001</v>
      </c>
      <c r="HE56" s="118"/>
      <c r="HF56" s="117">
        <f t="shared" ref="HF56:HH56" si="170">HF58+HF60</f>
        <v>1512.0149999999999</v>
      </c>
      <c r="HG56" s="118"/>
      <c r="HH56" s="117">
        <f t="shared" si="170"/>
        <v>1611.9099999999999</v>
      </c>
      <c r="HI56" s="118"/>
      <c r="HJ56" s="117">
        <f t="shared" ref="HJ56:HL56" si="171">HJ58+HJ60</f>
        <v>1793.7190000000001</v>
      </c>
      <c r="HK56" s="118"/>
      <c r="HL56" s="117">
        <f t="shared" si="171"/>
        <v>1796.6790000000001</v>
      </c>
      <c r="HM56" s="118"/>
      <c r="HN56" s="117">
        <f t="shared" ref="HN56:HP56" si="172">HN58+HN60</f>
        <v>1769.3620000000001</v>
      </c>
      <c r="HO56" s="170"/>
      <c r="HP56" s="117">
        <f t="shared" si="172"/>
        <v>1930.749</v>
      </c>
      <c r="HQ56" s="170"/>
      <c r="HR56" s="142">
        <f>GT56+GV56+GX56+GZ56+HB56+HD56+HF56+HH56+HJ56+HL56+HN56+HP56</f>
        <v>18640.902000000002</v>
      </c>
      <c r="HS56" s="143"/>
      <c r="HT56" s="117">
        <f t="shared" ref="HT56:HV56" si="173">HT58+HT60</f>
        <v>1715.759</v>
      </c>
      <c r="HU56" s="118"/>
      <c r="HV56" s="117">
        <f t="shared" si="173"/>
        <v>1728.0990000000002</v>
      </c>
      <c r="HW56" s="118"/>
      <c r="HX56" s="117">
        <f t="shared" ref="HX56:HZ56" si="174">HX58+HX60</f>
        <v>1813.146</v>
      </c>
      <c r="HY56" s="118"/>
      <c r="HZ56" s="117">
        <f t="shared" si="174"/>
        <v>1541.777</v>
      </c>
      <c r="IA56" s="118"/>
      <c r="IB56" s="117">
        <f t="shared" ref="IB56:ID56" si="175">IB58+IB60</f>
        <v>1741.3920000000001</v>
      </c>
      <c r="IC56" s="118"/>
      <c r="ID56" s="117">
        <f t="shared" si="175"/>
        <v>1836.174</v>
      </c>
      <c r="IE56" s="118"/>
      <c r="IF56" s="117">
        <f t="shared" ref="IF56:IH56" si="176">IF58+IF60</f>
        <v>2562.5860000000002</v>
      </c>
      <c r="IG56" s="118"/>
      <c r="IH56" s="117">
        <f t="shared" si="176"/>
        <v>3730.0920000000001</v>
      </c>
      <c r="II56" s="118"/>
      <c r="IJ56" s="117">
        <f t="shared" ref="IJ56" si="177">IJ58+IJ60</f>
        <v>2490.5889999999999</v>
      </c>
      <c r="IK56" s="118"/>
      <c r="IL56" s="117">
        <f>IL58+IL60</f>
        <v>2445.5189999999998</v>
      </c>
      <c r="IM56" s="170"/>
      <c r="IN56" s="117">
        <f>IN58+IN60</f>
        <v>2215.21</v>
      </c>
      <c r="IO56" s="170"/>
      <c r="IP56" s="117">
        <f>IP58+IP60</f>
        <v>1824.394</v>
      </c>
      <c r="IQ56" s="170"/>
      <c r="IR56" s="142">
        <f>HT56+HV56+HX56+HZ56+IB56+ID56+IF56+IH56+IJ56+IL56+IN56+IP56</f>
        <v>25644.737000000001</v>
      </c>
      <c r="IS56" s="143"/>
      <c r="IT56" s="117">
        <f>IT58+IT60</f>
        <v>2185.6930000000002</v>
      </c>
      <c r="IU56" s="118"/>
      <c r="IV56" s="117">
        <f>IV58+IV60</f>
        <v>1977.3220000000001</v>
      </c>
      <c r="IW56" s="118"/>
      <c r="IX56" s="117">
        <f>IX58+IX60</f>
        <v>2211.92</v>
      </c>
      <c r="IY56" s="118"/>
      <c r="IZ56" s="117">
        <f>IZ58+IZ60</f>
        <v>2026.9580000000001</v>
      </c>
      <c r="JA56" s="118"/>
      <c r="JB56" s="117">
        <f>JB58+JB60</f>
        <v>2053.748</v>
      </c>
      <c r="JC56" s="118"/>
      <c r="JD56" s="117">
        <f>JD58+JD60</f>
        <v>3300.9639999999999</v>
      </c>
      <c r="JE56" s="118"/>
      <c r="JF56" s="117">
        <v>6632.26</v>
      </c>
      <c r="JG56" s="118"/>
      <c r="JH56" s="142">
        <f>IT56+IV56+IX56+IZ56+JB56+JD56+JF56</f>
        <v>20388.864999999998</v>
      </c>
      <c r="JI56" s="143"/>
    </row>
    <row r="57" spans="2:269" ht="15" customHeight="1" thickBot="1" x14ac:dyDescent="0.25">
      <c r="B57" s="691" t="s">
        <v>19</v>
      </c>
      <c r="C57" s="692"/>
      <c r="D57" s="692"/>
      <c r="E57" s="693"/>
      <c r="F57" s="248">
        <v>6.5000000000000002E-2</v>
      </c>
      <c r="G57" s="108"/>
      <c r="H57" s="248">
        <v>-0.22800000000000001</v>
      </c>
      <c r="I57" s="248"/>
      <c r="J57" s="248">
        <v>4.4999999999999998E-2</v>
      </c>
      <c r="K57" s="108"/>
      <c r="L57" s="248">
        <v>-0.17499999999999999</v>
      </c>
      <c r="M57" s="108"/>
      <c r="N57" s="248">
        <v>-0.27300000000000002</v>
      </c>
      <c r="O57" s="108"/>
      <c r="P57" s="248">
        <v>-0.08</v>
      </c>
      <c r="Q57" s="108"/>
      <c r="R57" s="249"/>
      <c r="S57" s="248"/>
      <c r="T57" s="248">
        <v>-0.16600000000000001</v>
      </c>
      <c r="U57" s="108"/>
      <c r="V57" s="248">
        <v>-0.317</v>
      </c>
      <c r="W57" s="108"/>
      <c r="X57" s="248">
        <v>-0.255</v>
      </c>
      <c r="Y57" s="108"/>
      <c r="Z57" s="248">
        <v>-0.02</v>
      </c>
      <c r="AA57" s="248"/>
      <c r="AB57" s="248">
        <v>-0.18099999999999999</v>
      </c>
      <c r="AC57" s="248"/>
      <c r="AD57" s="232">
        <v>5.8999999999999997E-2</v>
      </c>
      <c r="AE57" s="248"/>
      <c r="AF57" s="232">
        <v>-0.122</v>
      </c>
      <c r="AG57" s="248"/>
      <c r="AH57" s="232">
        <v>-9.8000000000000004E-2</v>
      </c>
      <c r="AI57" s="108"/>
      <c r="AJ57" s="248">
        <v>-0.13900000000000001</v>
      </c>
      <c r="AK57" s="248"/>
      <c r="AL57" s="248">
        <v>-2.5000000000000001E-2</v>
      </c>
      <c r="AM57" s="248"/>
      <c r="AN57" s="248">
        <v>-0.185</v>
      </c>
      <c r="AO57" s="248"/>
      <c r="AP57" s="232">
        <v>-2E-3</v>
      </c>
      <c r="AQ57" s="260"/>
      <c r="AR57" s="249">
        <v>-0.124</v>
      </c>
      <c r="AS57" s="248"/>
      <c r="AT57" s="325">
        <v>0.221</v>
      </c>
      <c r="AU57" s="326"/>
      <c r="AV57" s="325">
        <v>-9.0999999999999998E-2</v>
      </c>
      <c r="AW57" s="326"/>
      <c r="AX57" s="325">
        <v>0.28501002914369988</v>
      </c>
      <c r="AY57" s="326"/>
      <c r="AZ57" s="325">
        <v>-0.19598603839441531</v>
      </c>
      <c r="BA57" s="326"/>
      <c r="BB57" s="325">
        <v>-0.16046235418875932</v>
      </c>
      <c r="BC57" s="326"/>
      <c r="BD57" s="248">
        <v>-0.19515317786922726</v>
      </c>
      <c r="BE57" s="248"/>
      <c r="BF57" s="108">
        <v>-0.18951471070499659</v>
      </c>
      <c r="BG57" s="232"/>
      <c r="BH57" s="326">
        <v>-0.2047651920272241</v>
      </c>
      <c r="BI57" s="326"/>
      <c r="BJ57" s="325">
        <v>-0.10463976945244957</v>
      </c>
      <c r="BK57" s="327"/>
      <c r="BL57" s="326">
        <v>-0.19802745098039221</v>
      </c>
      <c r="BM57" s="327"/>
      <c r="BN57" s="356">
        <v>-6.7177752934600377E-2</v>
      </c>
      <c r="BO57" s="326"/>
      <c r="BP57" s="325">
        <v>-1.9E-2</v>
      </c>
      <c r="BQ57" s="357"/>
      <c r="BR57" s="351">
        <v>-9.5000000000000001E-2</v>
      </c>
      <c r="BS57" s="352"/>
      <c r="BT57" s="328">
        <v>-0.439</v>
      </c>
      <c r="BU57" s="325"/>
      <c r="BV57" s="611">
        <v>-7.9000000000000001E-2</v>
      </c>
      <c r="BW57" s="654"/>
      <c r="BX57" s="611">
        <v>-0.16900000000000001</v>
      </c>
      <c r="BY57" s="611"/>
      <c r="BZ57" s="610">
        <v>-0.17299999999999999</v>
      </c>
      <c r="CA57" s="611"/>
      <c r="CB57" s="610">
        <v>0.17699999999999999</v>
      </c>
      <c r="CC57" s="654"/>
      <c r="CD57" s="610">
        <v>3.0000000000000001E-3</v>
      </c>
      <c r="CE57" s="654"/>
      <c r="CF57" s="610">
        <v>-0.161</v>
      </c>
      <c r="CG57" s="654"/>
      <c r="CH57" s="610">
        <v>0.13322243944545709</v>
      </c>
      <c r="CI57" s="654"/>
      <c r="CJ57" s="610">
        <v>-0.122</v>
      </c>
      <c r="CK57" s="654"/>
      <c r="CL57" s="610">
        <v>-3.5999999999999997E-2</v>
      </c>
      <c r="CM57" s="611"/>
      <c r="CN57" s="610">
        <v>-5.1999999999999998E-2</v>
      </c>
      <c r="CO57" s="611"/>
      <c r="CP57" s="522">
        <v>-8.7999999999999995E-2</v>
      </c>
      <c r="CQ57" s="531"/>
      <c r="CR57" s="513">
        <v>-9.6000000000000002E-2</v>
      </c>
      <c r="CS57" s="542"/>
      <c r="CT57" s="577">
        <v>0.156</v>
      </c>
      <c r="CU57" s="529"/>
      <c r="CV57" s="522">
        <v>0.30099999999999999</v>
      </c>
      <c r="CW57" s="514"/>
      <c r="CX57" s="522">
        <v>-1.2E-2</v>
      </c>
      <c r="CY57" s="514"/>
      <c r="CZ57" s="522">
        <v>5.0000000000000001E-3</v>
      </c>
      <c r="DA57" s="514"/>
      <c r="DB57" s="522">
        <v>0.111</v>
      </c>
      <c r="DC57" s="529"/>
      <c r="DD57" s="514">
        <v>-0.09</v>
      </c>
      <c r="DE57" s="514"/>
      <c r="DF57" s="522">
        <v>1.0999999999999999E-2</v>
      </c>
      <c r="DG57" s="514"/>
      <c r="DH57" s="522">
        <v>-0.17799999999999999</v>
      </c>
      <c r="DI57" s="514"/>
      <c r="DJ57" s="522">
        <v>-0.25900000000000001</v>
      </c>
      <c r="DK57" s="514"/>
      <c r="DL57" s="522">
        <v>-0.107</v>
      </c>
      <c r="DM57" s="514"/>
      <c r="DN57" s="522">
        <v>0.92900000000000005</v>
      </c>
      <c r="DO57" s="514"/>
      <c r="DP57" s="522">
        <v>0.28299999999999997</v>
      </c>
      <c r="DQ57" s="531"/>
      <c r="DR57" s="538">
        <v>0</v>
      </c>
      <c r="DS57" s="562"/>
      <c r="DT57" s="577">
        <v>0.221</v>
      </c>
      <c r="DU57" s="529"/>
      <c r="DV57" s="522">
        <v>-5.6000000000000001E-2</v>
      </c>
      <c r="DW57" s="514"/>
      <c r="DX57" s="522">
        <v>0.161</v>
      </c>
      <c r="DY57" s="514"/>
      <c r="DZ57" s="522">
        <v>0.23899999999999999</v>
      </c>
      <c r="EA57" s="514"/>
      <c r="EB57" s="536">
        <v>-0.23331354570338736</v>
      </c>
      <c r="EC57" s="509"/>
      <c r="ED57" s="536">
        <v>0.18099999999999999</v>
      </c>
      <c r="EE57" s="509"/>
      <c r="EF57" s="536">
        <v>0.16400000000000001</v>
      </c>
      <c r="EG57" s="509"/>
      <c r="EH57" s="536">
        <v>0.23371144307328384</v>
      </c>
      <c r="EI57" s="509"/>
      <c r="EJ57" s="536">
        <v>0.14403053879852834</v>
      </c>
      <c r="EK57" s="509"/>
      <c r="EL57" s="536">
        <v>3.7629237046182373E-2</v>
      </c>
      <c r="EM57" s="509"/>
      <c r="EN57" s="536">
        <v>-0.13224741482166824</v>
      </c>
      <c r="EO57" s="553"/>
      <c r="EP57" s="509">
        <v>-0.23304545306168134</v>
      </c>
      <c r="EQ57" s="539"/>
      <c r="ER57" s="513">
        <v>4.7522718088046867E-2</v>
      </c>
      <c r="ES57" s="542"/>
      <c r="ET57" s="784">
        <v>-0.12374651305694528</v>
      </c>
      <c r="EU57" s="509"/>
      <c r="EV57" s="536">
        <v>-0.16572091196211458</v>
      </c>
      <c r="EW57" s="509"/>
      <c r="EX57" s="536">
        <v>-0.16481069856352404</v>
      </c>
      <c r="EY57" s="509"/>
      <c r="EZ57" s="536">
        <v>-0.1872119026491782</v>
      </c>
      <c r="FA57" s="509"/>
      <c r="FB57" s="536">
        <v>5.4787297043251248E-2</v>
      </c>
      <c r="FC57" s="509"/>
      <c r="FD57" s="522">
        <v>-0.19205630756938041</v>
      </c>
      <c r="FE57" s="514"/>
      <c r="FF57" s="522">
        <v>-0.18046647454765219</v>
      </c>
      <c r="FG57" s="514"/>
      <c r="FH57" s="522">
        <v>-0.2151811769910752</v>
      </c>
      <c r="FI57" s="514"/>
      <c r="FJ57" s="522">
        <v>-5.4698310732930522E-2</v>
      </c>
      <c r="FK57" s="514"/>
      <c r="FL57" s="522">
        <v>-1.7553264303744709E-2</v>
      </c>
      <c r="FM57" s="514"/>
      <c r="FN57" s="522">
        <v>8.4832187523782965E-2</v>
      </c>
      <c r="FO57" s="529"/>
      <c r="FP57" s="514">
        <v>5.6858843594288278E-2</v>
      </c>
      <c r="FQ57" s="531"/>
      <c r="FR57" s="513">
        <v>-0.10260538403437935</v>
      </c>
      <c r="FS57" s="514"/>
      <c r="FT57" s="392">
        <f>FT56/ET56-1</f>
        <v>-9.4459933929115003E-2</v>
      </c>
      <c r="FU57" s="122"/>
      <c r="FV57" s="108">
        <f>FV56/EV56-1</f>
        <v>-0.12505839984781431</v>
      </c>
      <c r="FW57" s="122"/>
      <c r="FX57" s="108">
        <f>FX56/EX56-1</f>
        <v>-0.33403520529754949</v>
      </c>
      <c r="FY57" s="122"/>
      <c r="FZ57" s="108">
        <f>FZ56/EZ56-1</f>
        <v>-0.49904895021478035</v>
      </c>
      <c r="GA57" s="122"/>
      <c r="GB57" s="108">
        <f>GB56/FB56-1</f>
        <v>-0.54462812237381941</v>
      </c>
      <c r="GC57" s="122"/>
      <c r="GD57" s="108">
        <f t="shared" ref="GD57" si="178">GD56/FD56-1</f>
        <v>-0.11169716411490638</v>
      </c>
      <c r="GE57" s="122"/>
      <c r="GF57" s="108">
        <f t="shared" ref="GF57" si="179">GF56/FF56-1</f>
        <v>-0.26446691415917678</v>
      </c>
      <c r="GG57" s="122"/>
      <c r="GH57" s="108">
        <f t="shared" ref="GH57" si="180">GH56/FH56-1</f>
        <v>9.001140980158695E-3</v>
      </c>
      <c r="GI57" s="122"/>
      <c r="GJ57" s="108">
        <f t="shared" ref="GJ57" si="181">GJ56/FJ56-1</f>
        <v>-0.21976156152033122</v>
      </c>
      <c r="GK57" s="232"/>
      <c r="GL57" s="108">
        <f t="shared" ref="GL57" si="182">GL56/FL56-1</f>
        <v>-0.21967235774124927</v>
      </c>
      <c r="GM57" s="122"/>
      <c r="GN57" s="108">
        <f t="shared" ref="GN57" si="183">GN56/FN56-1</f>
        <v>-7.1701504304455321E-2</v>
      </c>
      <c r="GO57" s="122"/>
      <c r="GP57" s="108">
        <f t="shared" ref="GP57" si="184">GP56/FP56-1</f>
        <v>-7.6309038986928202E-2</v>
      </c>
      <c r="GQ57" s="176"/>
      <c r="GR57" s="144">
        <f>GR56/(ET56+EV56+EX56+EZ56+FB56+FD56+FF56+FH56+FJ56+FL56+FN56+FP56)-1</f>
        <v>-0.219261033574075</v>
      </c>
      <c r="GS57" s="145"/>
      <c r="GT57" s="108">
        <f t="shared" ref="GT57" si="185">GT56/FT56-1</f>
        <v>-0.11420927832426353</v>
      </c>
      <c r="GU57" s="122"/>
      <c r="GV57" s="108">
        <f t="shared" ref="GV57" si="186">GV56/FV56-1</f>
        <v>4.1709359843921989E-2</v>
      </c>
      <c r="GW57" s="122"/>
      <c r="GX57" s="108">
        <f t="shared" ref="GX57" si="187">GX56/FX56-1</f>
        <v>0.53257318593508263</v>
      </c>
      <c r="GY57" s="122"/>
      <c r="GZ57" s="108">
        <f t="shared" ref="GZ57" si="188">GZ56/FZ56-1</f>
        <v>0.60575499534113253</v>
      </c>
      <c r="HA57" s="122"/>
      <c r="HB57" s="108">
        <f t="shared" ref="HB57" si="189">HB56/GB56-1</f>
        <v>0.84902381280290662</v>
      </c>
      <c r="HC57" s="122"/>
      <c r="HD57" s="108">
        <f t="shared" ref="HD57" si="190">HD56/GD56-1</f>
        <v>0.11643646245468364</v>
      </c>
      <c r="HE57" s="122"/>
      <c r="HF57" s="108">
        <f t="shared" ref="HF57" si="191">HF56/GF56-1</f>
        <v>0.28735703624742537</v>
      </c>
      <c r="HG57" s="122"/>
      <c r="HH57" s="108">
        <f t="shared" ref="HH57" si="192">HH56/GH56-1</f>
        <v>8.2393404820948701E-2</v>
      </c>
      <c r="HI57" s="122"/>
      <c r="HJ57" s="108">
        <f t="shared" ref="HJ57" si="193">HJ56/GJ56-1</f>
        <v>0.50302999324619857</v>
      </c>
      <c r="HK57" s="122"/>
      <c r="HL57" s="108">
        <f t="shared" ref="HL57" si="194">HL56/GL56-1</f>
        <v>0.28327431264347447</v>
      </c>
      <c r="HM57" s="122"/>
      <c r="HN57" s="108">
        <f t="shared" ref="HN57" si="195">HN56/GN56-1</f>
        <v>0.27348208457098755</v>
      </c>
      <c r="HO57" s="176"/>
      <c r="HP57" s="108">
        <f t="shared" ref="HP57" si="196">HP56/GP56-1</f>
        <v>0.50319285100340072</v>
      </c>
      <c r="HQ57" s="176"/>
      <c r="HR57" s="144">
        <f>HR56/(FT56+FV56+FX56+FZ56+GB56+GD56+GF56+GH56+GJ56+GL56+GN56+GP56)-1</f>
        <v>0.29273764867670704</v>
      </c>
      <c r="HS57" s="145"/>
      <c r="HT57" s="108">
        <f t="shared" ref="HT57" si="197">HT56/GT56-1</f>
        <v>0.45070626174214024</v>
      </c>
      <c r="HU57" s="122"/>
      <c r="HV57" s="108">
        <f t="shared" ref="HV57" si="198">HV56/GV56-1</f>
        <v>0.38193195494584176</v>
      </c>
      <c r="HW57" s="122"/>
      <c r="HX57" s="108">
        <f t="shared" ref="HX57" si="199">HX56/GX56-1</f>
        <v>0.1106247542182579</v>
      </c>
      <c r="HY57" s="122"/>
      <c r="HZ57" s="108">
        <f t="shared" ref="HZ57" si="200">HZ56/GZ56-1</f>
        <v>0.24256789375233212</v>
      </c>
      <c r="IA57" s="122"/>
      <c r="IB57" s="108">
        <f t="shared" ref="IB57" si="201">IB56/HB56-1</f>
        <v>0.23528823406315524</v>
      </c>
      <c r="IC57" s="122"/>
      <c r="ID57" s="108">
        <f t="shared" ref="ID57" si="202">ID56/HD56-1</f>
        <v>0.21583454563152182</v>
      </c>
      <c r="IE57" s="122"/>
      <c r="IF57" s="108">
        <f t="shared" ref="IF57" si="203">IF56/HF56-1</f>
        <v>0.69481519693918403</v>
      </c>
      <c r="IG57" s="122"/>
      <c r="IH57" s="108">
        <f t="shared" ref="IH57" si="204">IH56/HH56-1</f>
        <v>1.3140820517274538</v>
      </c>
      <c r="II57" s="122"/>
      <c r="IJ57" s="108">
        <f t="shared" ref="IJ57" si="205">IJ56/HJ56-1</f>
        <v>0.38850566894814631</v>
      </c>
      <c r="IK57" s="122"/>
      <c r="IL57" s="108">
        <f>IL56/HL56-1</f>
        <v>0.36113295697228032</v>
      </c>
      <c r="IM57" s="176"/>
      <c r="IN57" s="108">
        <f>IN56/HN56-1</f>
        <v>0.25198235296112381</v>
      </c>
      <c r="IO57" s="176"/>
      <c r="IP57" s="108">
        <f>IP56/HP56-1</f>
        <v>-5.508484013199022E-2</v>
      </c>
      <c r="IQ57" s="176"/>
      <c r="IR57" s="144">
        <f>IR56/(SUM(GT56:HQ56))-1</f>
        <v>0.37572403953413835</v>
      </c>
      <c r="IS57" s="145"/>
      <c r="IT57" s="108">
        <f>IT56/HT56-1</f>
        <v>0.27389277864781714</v>
      </c>
      <c r="IU57" s="122"/>
      <c r="IV57" s="108">
        <f>IV56/HV56-1</f>
        <v>0.14421801065795425</v>
      </c>
      <c r="IW57" s="122"/>
      <c r="IX57" s="108">
        <f>IX56/HX56-1</f>
        <v>0.21993485356391607</v>
      </c>
      <c r="IY57" s="122"/>
      <c r="IZ57" s="108">
        <f>IZ56/HZ56-1</f>
        <v>0.31468947843948891</v>
      </c>
      <c r="JA57" s="122"/>
      <c r="JB57" s="108">
        <f>JB56/IB56-1</f>
        <v>0.17937144537243777</v>
      </c>
      <c r="JC57" s="122"/>
      <c r="JD57" s="108">
        <f>JD56/ID56-1</f>
        <v>0.79774030130042139</v>
      </c>
      <c r="JE57" s="122"/>
      <c r="JF57" s="108">
        <f>JF56/IF56-1</f>
        <v>1.588112164821005</v>
      </c>
      <c r="JG57" s="122"/>
      <c r="JH57" s="144">
        <f>JH56/(SUM(HT56:IE56))-1</f>
        <v>0.96493669689342454</v>
      </c>
      <c r="JI57" s="145"/>
    </row>
    <row r="58" spans="2:269" ht="15" customHeight="1" thickTop="1" x14ac:dyDescent="0.2">
      <c r="B58" s="703" t="s">
        <v>23</v>
      </c>
      <c r="C58" s="704"/>
      <c r="D58" s="704"/>
      <c r="E58" s="705"/>
      <c r="F58" s="239">
        <v>1338.6849999999999</v>
      </c>
      <c r="G58" s="240"/>
      <c r="H58" s="239">
        <v>1102.1579999999999</v>
      </c>
      <c r="I58" s="241"/>
      <c r="J58" s="239">
        <v>1275.46</v>
      </c>
      <c r="K58" s="240"/>
      <c r="L58" s="239">
        <v>1116.797</v>
      </c>
      <c r="M58" s="240"/>
      <c r="N58" s="239">
        <v>909.36</v>
      </c>
      <c r="O58" s="240"/>
      <c r="P58" s="239">
        <v>711.58500000000004</v>
      </c>
      <c r="Q58" s="240"/>
      <c r="R58" s="265"/>
      <c r="S58" s="266"/>
      <c r="T58" s="239">
        <v>892</v>
      </c>
      <c r="U58" s="240"/>
      <c r="V58" s="239">
        <v>745.22199999999998</v>
      </c>
      <c r="W58" s="240"/>
      <c r="X58" s="239">
        <v>684.96500000000003</v>
      </c>
      <c r="Y58" s="240"/>
      <c r="Z58" s="239">
        <v>1035</v>
      </c>
      <c r="AA58" s="241"/>
      <c r="AB58" s="239">
        <v>864</v>
      </c>
      <c r="AC58" s="241"/>
      <c r="AD58" s="240">
        <v>978</v>
      </c>
      <c r="AE58" s="241"/>
      <c r="AF58" s="240">
        <v>1122</v>
      </c>
      <c r="AG58" s="241"/>
      <c r="AH58" s="240">
        <v>985</v>
      </c>
      <c r="AI58" s="240"/>
      <c r="AJ58" s="239">
        <v>1140</v>
      </c>
      <c r="AK58" s="241"/>
      <c r="AL58" s="239">
        <v>1100</v>
      </c>
      <c r="AM58" s="241"/>
      <c r="AN58" s="239">
        <v>787</v>
      </c>
      <c r="AO58" s="241"/>
      <c r="AP58" s="240">
        <v>727</v>
      </c>
      <c r="AQ58" s="267"/>
      <c r="AR58" s="265">
        <f>892+V58+X58+Z58+AB58+AD58+AF58+AH58+AJ58+AL58+AN58+AP58</f>
        <v>11060.187</v>
      </c>
      <c r="AS58" s="266"/>
      <c r="AT58" s="240">
        <v>1092</v>
      </c>
      <c r="AU58" s="241"/>
      <c r="AV58" s="240">
        <v>678</v>
      </c>
      <c r="AW58" s="241"/>
      <c r="AX58" s="240">
        <v>971</v>
      </c>
      <c r="AY58" s="241"/>
      <c r="AZ58" s="240">
        <v>876.7</v>
      </c>
      <c r="BA58" s="241"/>
      <c r="BB58" s="240">
        <v>720.97</v>
      </c>
      <c r="BC58" s="241"/>
      <c r="BD58" s="239">
        <v>854.7</v>
      </c>
      <c r="BE58" s="241"/>
      <c r="BF58" s="239">
        <v>994.90300000000002</v>
      </c>
      <c r="BG58" s="241"/>
      <c r="BH58" s="239">
        <v>846.67399999999998</v>
      </c>
      <c r="BI58" s="241"/>
      <c r="BJ58" s="240">
        <v>1101.2529999999999</v>
      </c>
      <c r="BK58" s="240"/>
      <c r="BL58" s="239">
        <v>892.66499999999996</v>
      </c>
      <c r="BM58" s="240"/>
      <c r="BN58" s="358">
        <v>726.23099999999999</v>
      </c>
      <c r="BO58" s="241"/>
      <c r="BP58" s="240">
        <v>618.89599999999996</v>
      </c>
      <c r="BQ58" s="267"/>
      <c r="BR58" s="354">
        <f>SUM(AT58:BQ58)</f>
        <v>10373.992</v>
      </c>
      <c r="BS58" s="355"/>
      <c r="BT58" s="657">
        <v>571.79100000000005</v>
      </c>
      <c r="BU58" s="656"/>
      <c r="BV58" s="657">
        <v>672.39200000000005</v>
      </c>
      <c r="BW58" s="656"/>
      <c r="BX58" s="657">
        <v>796.6</v>
      </c>
      <c r="BY58" s="657"/>
      <c r="BZ58" s="655">
        <v>778.85799999999995</v>
      </c>
      <c r="CA58" s="657"/>
      <c r="CB58" s="655">
        <v>749.39</v>
      </c>
      <c r="CC58" s="656"/>
      <c r="CD58" s="655">
        <v>822.78200000000004</v>
      </c>
      <c r="CE58" s="656"/>
      <c r="CF58" s="655">
        <v>804.79100000000005</v>
      </c>
      <c r="CG58" s="656"/>
      <c r="CH58" s="655">
        <v>948.95399999999995</v>
      </c>
      <c r="CI58" s="656"/>
      <c r="CJ58" s="386">
        <v>854.61400000000003</v>
      </c>
      <c r="CK58" s="387"/>
      <c r="CL58" s="655">
        <v>961.17700000000002</v>
      </c>
      <c r="CM58" s="657"/>
      <c r="CN58" s="263">
        <v>674.31100000000004</v>
      </c>
      <c r="CO58" s="658"/>
      <c r="CP58" s="117">
        <v>602.37300000000005</v>
      </c>
      <c r="CQ58" s="170"/>
      <c r="CR58" s="645">
        <v>9238.0329999999976</v>
      </c>
      <c r="CS58" s="652"/>
      <c r="CT58" s="515">
        <v>700.63199999999995</v>
      </c>
      <c r="CU58" s="118"/>
      <c r="CV58" s="117">
        <v>828.43299999999999</v>
      </c>
      <c r="CW58" s="118"/>
      <c r="CX58" s="117">
        <v>723.279</v>
      </c>
      <c r="CY58" s="118"/>
      <c r="CZ58" s="117">
        <v>686.61199999999997</v>
      </c>
      <c r="DA58" s="118"/>
      <c r="DB58" s="117">
        <v>995.76300000000003</v>
      </c>
      <c r="DC58" s="175"/>
      <c r="DD58" s="118">
        <v>756.16099999999994</v>
      </c>
      <c r="DE58" s="118"/>
      <c r="DF58" s="571">
        <v>815.86599999999999</v>
      </c>
      <c r="DG58" s="572"/>
      <c r="DH58" s="571">
        <v>732.74</v>
      </c>
      <c r="DI58" s="572"/>
      <c r="DJ58" s="571">
        <v>668.28700000000003</v>
      </c>
      <c r="DK58" s="572"/>
      <c r="DL58" s="571">
        <v>787.44399999999996</v>
      </c>
      <c r="DM58" s="572"/>
      <c r="DN58" s="571">
        <v>704.42499999999995</v>
      </c>
      <c r="DO58" s="572"/>
      <c r="DP58" s="117">
        <v>814.94600000000003</v>
      </c>
      <c r="DQ58" s="170"/>
      <c r="DR58" s="142">
        <f>SUM(CT58:DQ58)</f>
        <v>9214.5879999999997</v>
      </c>
      <c r="DS58" s="143"/>
      <c r="DT58" s="515">
        <v>799.46900000000005</v>
      </c>
      <c r="DU58" s="175"/>
      <c r="DV58" s="117">
        <v>773.46900000000005</v>
      </c>
      <c r="DW58" s="118"/>
      <c r="DX58" s="117">
        <v>894.32899999999995</v>
      </c>
      <c r="DY58" s="118"/>
      <c r="DZ58" s="117">
        <v>865.53200000000004</v>
      </c>
      <c r="EA58" s="118"/>
      <c r="EB58" s="117">
        <v>762.23299999999995</v>
      </c>
      <c r="EC58" s="118"/>
      <c r="ED58" s="117">
        <v>862</v>
      </c>
      <c r="EE58" s="118"/>
      <c r="EF58" s="117">
        <v>991</v>
      </c>
      <c r="EG58" s="118"/>
      <c r="EH58" s="117">
        <v>927.79499999999996</v>
      </c>
      <c r="EI58" s="118"/>
      <c r="EJ58" s="117">
        <v>772.03099999999995</v>
      </c>
      <c r="EK58" s="118"/>
      <c r="EL58" s="117">
        <v>905.904</v>
      </c>
      <c r="EM58" s="118"/>
      <c r="EN58" s="117">
        <v>578.86699999999996</v>
      </c>
      <c r="EO58" s="175"/>
      <c r="EP58" s="118">
        <v>640.13800000000003</v>
      </c>
      <c r="EQ58" s="170"/>
      <c r="ER58" s="142">
        <v>9772.9240000000009</v>
      </c>
      <c r="ES58" s="143"/>
      <c r="ET58" s="515">
        <v>715.69399999999996</v>
      </c>
      <c r="EU58" s="118"/>
      <c r="EV58" s="117">
        <v>666.44299999999998</v>
      </c>
      <c r="EW58" s="118"/>
      <c r="EX58" s="117">
        <v>769.24199999999996</v>
      </c>
      <c r="EY58" s="118"/>
      <c r="EZ58" s="117">
        <v>779.89200000000005</v>
      </c>
      <c r="FA58" s="118"/>
      <c r="FB58" s="117">
        <v>752.05600000000004</v>
      </c>
      <c r="FC58" s="118"/>
      <c r="FD58" s="117">
        <v>710.65800000000002</v>
      </c>
      <c r="FE58" s="118"/>
      <c r="FF58" s="117">
        <v>830.95600000000002</v>
      </c>
      <c r="FG58" s="118"/>
      <c r="FH58" s="117">
        <v>714.66899999999998</v>
      </c>
      <c r="FI58" s="118"/>
      <c r="FJ58" s="117">
        <v>701.11699999999996</v>
      </c>
      <c r="FK58" s="118"/>
      <c r="FL58" s="117">
        <v>795.36300000000006</v>
      </c>
      <c r="FM58" s="118"/>
      <c r="FN58" s="117">
        <v>611.21500000000003</v>
      </c>
      <c r="FO58" s="175"/>
      <c r="FP58" s="118">
        <v>608.01400000000001</v>
      </c>
      <c r="FQ58" s="170"/>
      <c r="FR58" s="142">
        <v>8655.3189999999995</v>
      </c>
      <c r="FS58" s="118"/>
      <c r="FT58" s="515">
        <v>637.96900000000005</v>
      </c>
      <c r="FU58" s="118"/>
      <c r="FV58" s="117">
        <v>524.553</v>
      </c>
      <c r="FW58" s="118"/>
      <c r="FX58" s="117">
        <v>409.86799999999999</v>
      </c>
      <c r="FY58" s="118"/>
      <c r="FZ58" s="117">
        <v>466.947</v>
      </c>
      <c r="GA58" s="118"/>
      <c r="GB58" s="117">
        <v>392.75099999999998</v>
      </c>
      <c r="GC58" s="118"/>
      <c r="GD58" s="117">
        <v>683.18499999999995</v>
      </c>
      <c r="GE58" s="118"/>
      <c r="GF58" s="117">
        <v>539.67999999999995</v>
      </c>
      <c r="GG58" s="118"/>
      <c r="GH58" s="117">
        <v>745.22699999999998</v>
      </c>
      <c r="GI58" s="118"/>
      <c r="GJ58" s="117">
        <v>490.14499999999998</v>
      </c>
      <c r="GK58" s="175"/>
      <c r="GL58" s="117">
        <v>559.57899999999995</v>
      </c>
      <c r="GM58" s="118"/>
      <c r="GN58" s="117">
        <v>610.452</v>
      </c>
      <c r="GO58" s="118"/>
      <c r="GP58" s="117">
        <v>602.37</v>
      </c>
      <c r="GQ58" s="170"/>
      <c r="GR58" s="142">
        <f>FT58+FV58+FX58+FZ58+GB58+GD58+GF58+GH58+GJ58+GL58+GN58+GP58</f>
        <v>6662.7259999999987</v>
      </c>
      <c r="GS58" s="143"/>
      <c r="GT58" s="117">
        <v>558.85500000000002</v>
      </c>
      <c r="GU58" s="118"/>
      <c r="GV58" s="117">
        <v>542.45899999999995</v>
      </c>
      <c r="GW58" s="118"/>
      <c r="GX58" s="117">
        <v>809.20299999999997</v>
      </c>
      <c r="GY58" s="118"/>
      <c r="GZ58" s="117">
        <v>530.149</v>
      </c>
      <c r="HA58" s="118"/>
      <c r="HB58" s="117">
        <v>706.995</v>
      </c>
      <c r="HC58" s="118"/>
      <c r="HD58" s="117">
        <v>739.755</v>
      </c>
      <c r="HE58" s="118"/>
      <c r="HF58" s="117">
        <v>728.68399999999997</v>
      </c>
      <c r="HG58" s="118"/>
      <c r="HH58" s="117">
        <v>791.00400000000002</v>
      </c>
      <c r="HI58" s="118"/>
      <c r="HJ58" s="117">
        <v>910.28099999999995</v>
      </c>
      <c r="HK58" s="118"/>
      <c r="HL58" s="117">
        <v>800.46600000000001</v>
      </c>
      <c r="HM58" s="118"/>
      <c r="HN58" s="117">
        <v>904.40200000000004</v>
      </c>
      <c r="HO58" s="170"/>
      <c r="HP58" s="117">
        <v>1015.624</v>
      </c>
      <c r="HQ58" s="170"/>
      <c r="HR58" s="142">
        <f>GT58+GV58+GX58+GZ58+HB58+HD58+HF58+HH58+HJ58+HL58+HN58+HP58</f>
        <v>9037.8770000000004</v>
      </c>
      <c r="HS58" s="143"/>
      <c r="HT58" s="117">
        <v>937.15700000000004</v>
      </c>
      <c r="HU58" s="118"/>
      <c r="HV58" s="117">
        <v>833.85400000000004</v>
      </c>
      <c r="HW58" s="118"/>
      <c r="HX58" s="117">
        <v>847.16399999999999</v>
      </c>
      <c r="HY58" s="118"/>
      <c r="HZ58" s="117">
        <v>696.18</v>
      </c>
      <c r="IA58" s="118"/>
      <c r="IB58" s="117">
        <v>887.01300000000003</v>
      </c>
      <c r="IC58" s="118"/>
      <c r="ID58" s="117">
        <v>902.75800000000004</v>
      </c>
      <c r="IE58" s="118"/>
      <c r="IF58" s="117">
        <v>1698.9970000000001</v>
      </c>
      <c r="IG58" s="118"/>
      <c r="IH58" s="117">
        <v>2709.8380000000002</v>
      </c>
      <c r="II58" s="118"/>
      <c r="IJ58" s="117">
        <v>1298.1980000000001</v>
      </c>
      <c r="IK58" s="118"/>
      <c r="IL58" s="117">
        <v>1387.6489999999999</v>
      </c>
      <c r="IM58" s="170"/>
      <c r="IN58" s="117">
        <v>826.85500000000002</v>
      </c>
      <c r="IO58" s="170"/>
      <c r="IP58" s="117">
        <v>993.495</v>
      </c>
      <c r="IQ58" s="170"/>
      <c r="IR58" s="142">
        <f>HT58+HV58+HX58+HZ58+IB58+ID58+IF58+IH58+IJ58+IL58+IN58+IP58</f>
        <v>14019.158000000001</v>
      </c>
      <c r="IS58" s="143"/>
      <c r="IT58" s="117">
        <v>960.625</v>
      </c>
      <c r="IU58" s="118"/>
      <c r="IV58" s="117">
        <v>914.84</v>
      </c>
      <c r="IW58" s="118"/>
      <c r="IX58" s="117">
        <v>743.80799999999999</v>
      </c>
      <c r="IY58" s="118"/>
      <c r="IZ58" s="117">
        <v>1190.4010000000001</v>
      </c>
      <c r="JA58" s="118"/>
      <c r="JB58" s="117">
        <v>1110.3620000000001</v>
      </c>
      <c r="JC58" s="118"/>
      <c r="JD58" s="117">
        <v>2388.4430000000002</v>
      </c>
      <c r="JE58" s="118"/>
      <c r="JF58" s="117">
        <v>5716.5110000000004</v>
      </c>
      <c r="JG58" s="118"/>
      <c r="JH58" s="142">
        <f>IT58+IV58+IX58+IZ58+JB58+JD58+JF58</f>
        <v>13024.990000000002</v>
      </c>
      <c r="JI58" s="143"/>
    </row>
    <row r="59" spans="2:269" ht="15" customHeight="1" thickBot="1" x14ac:dyDescent="0.25">
      <c r="B59" s="691" t="s">
        <v>20</v>
      </c>
      <c r="C59" s="692"/>
      <c r="D59" s="692"/>
      <c r="E59" s="693"/>
      <c r="F59" s="248">
        <v>0.05</v>
      </c>
      <c r="G59" s="108"/>
      <c r="H59" s="248">
        <v>-0.24099999999999999</v>
      </c>
      <c r="I59" s="248"/>
      <c r="J59" s="248">
        <v>-6.6000000000000003E-2</v>
      </c>
      <c r="K59" s="108"/>
      <c r="L59" s="248">
        <v>-0.27200000000000002</v>
      </c>
      <c r="M59" s="108"/>
      <c r="N59" s="248">
        <v>-0.29499999999999998</v>
      </c>
      <c r="O59" s="108"/>
      <c r="P59" s="248">
        <v>-9.9000000000000005E-2</v>
      </c>
      <c r="Q59" s="108"/>
      <c r="R59" s="249"/>
      <c r="S59" s="248"/>
      <c r="T59" s="248">
        <v>-0.16600000000000001</v>
      </c>
      <c r="U59" s="108"/>
      <c r="V59" s="248">
        <v>-0.35599999999999998</v>
      </c>
      <c r="W59" s="108"/>
      <c r="X59" s="248">
        <v>-0.192</v>
      </c>
      <c r="Y59" s="108"/>
      <c r="Z59" s="248">
        <v>-0.109</v>
      </c>
      <c r="AA59" s="248"/>
      <c r="AB59" s="248">
        <v>-0.11700000000000001</v>
      </c>
      <c r="AC59" s="248"/>
      <c r="AD59" s="232">
        <v>-3.2000000000000001E-2</v>
      </c>
      <c r="AE59" s="248"/>
      <c r="AF59" s="232">
        <v>-0.16600000000000001</v>
      </c>
      <c r="AG59" s="248"/>
      <c r="AH59" s="232">
        <v>-0.106</v>
      </c>
      <c r="AI59" s="108"/>
      <c r="AJ59" s="248">
        <v>-0.106</v>
      </c>
      <c r="AK59" s="248"/>
      <c r="AL59" s="248">
        <v>-1.4999999999999999E-2</v>
      </c>
      <c r="AM59" s="248"/>
      <c r="AN59" s="248">
        <v>-0.13400000000000001</v>
      </c>
      <c r="AO59" s="248"/>
      <c r="AP59" s="232">
        <v>2.1000000000000001E-2</v>
      </c>
      <c r="AQ59" s="260"/>
      <c r="AR59" s="249">
        <v>-0.128</v>
      </c>
      <c r="AS59" s="248"/>
      <c r="AT59" s="232">
        <v>0.224</v>
      </c>
      <c r="AU59" s="248"/>
      <c r="AV59" s="232">
        <v>-9.0999999999999998E-2</v>
      </c>
      <c r="AW59" s="248"/>
      <c r="AX59" s="232">
        <v>0.41759067981575693</v>
      </c>
      <c r="AY59" s="248"/>
      <c r="AZ59" s="232">
        <v>-0.15294685990338164</v>
      </c>
      <c r="BA59" s="248"/>
      <c r="BB59" s="232">
        <v>-0.16554398148148142</v>
      </c>
      <c r="BC59" s="248"/>
      <c r="BD59" s="248">
        <v>-0.12607361963190178</v>
      </c>
      <c r="BE59" s="248"/>
      <c r="BF59" s="108">
        <v>-0.11344153668482138</v>
      </c>
      <c r="BG59" s="232"/>
      <c r="BH59" s="248">
        <v>-0.14043248730964464</v>
      </c>
      <c r="BI59" s="248"/>
      <c r="BJ59" s="232">
        <v>-3.3988596491228096E-2</v>
      </c>
      <c r="BK59" s="108"/>
      <c r="BL59" s="248">
        <v>-0.18848636363636362</v>
      </c>
      <c r="BM59" s="108"/>
      <c r="BN59" s="350">
        <v>-7.7216010165184201E-2</v>
      </c>
      <c r="BO59" s="248"/>
      <c r="BP59" s="232">
        <v>-0.14799999999999999</v>
      </c>
      <c r="BQ59" s="260"/>
      <c r="BR59" s="351">
        <v>-6.2E-2</v>
      </c>
      <c r="BS59" s="352"/>
      <c r="BT59" s="122">
        <v>-0.47599999999999998</v>
      </c>
      <c r="BU59" s="232"/>
      <c r="BV59" s="122">
        <v>-8.0000000000000002E-3</v>
      </c>
      <c r="BW59" s="232"/>
      <c r="BX59" s="122">
        <v>-0.18</v>
      </c>
      <c r="BY59" s="122"/>
      <c r="BZ59" s="108">
        <v>-0.112</v>
      </c>
      <c r="CA59" s="122"/>
      <c r="CB59" s="108">
        <v>3.9E-2</v>
      </c>
      <c r="CC59" s="232"/>
      <c r="CD59" s="108">
        <v>-3.6999999999999998E-2</v>
      </c>
      <c r="CE59" s="232"/>
      <c r="CF59" s="108">
        <v>-0.191</v>
      </c>
      <c r="CG59" s="232"/>
      <c r="CH59" s="108">
        <v>0.12080210328886909</v>
      </c>
      <c r="CI59" s="232"/>
      <c r="CJ59" s="108">
        <v>-0.224</v>
      </c>
      <c r="CK59" s="232"/>
      <c r="CL59" s="108">
        <v>7.6999999999999999E-2</v>
      </c>
      <c r="CM59" s="122"/>
      <c r="CN59" s="108">
        <v>-7.0999999999999994E-2</v>
      </c>
      <c r="CO59" s="122"/>
      <c r="CP59" s="108">
        <v>-2.7E-2</v>
      </c>
      <c r="CQ59" s="176"/>
      <c r="CR59" s="643">
        <v>-0.109</v>
      </c>
      <c r="CS59" s="644"/>
      <c r="CT59" s="392">
        <v>0.22500000000000001</v>
      </c>
      <c r="CU59" s="122"/>
      <c r="CV59" s="108">
        <v>0.23200000000000001</v>
      </c>
      <c r="CW59" s="122"/>
      <c r="CX59" s="108">
        <v>-9.1999999999999998E-2</v>
      </c>
      <c r="CY59" s="122"/>
      <c r="CZ59" s="108">
        <v>-0.11799999999999999</v>
      </c>
      <c r="DA59" s="122"/>
      <c r="DB59" s="108">
        <v>0.32900000000000001</v>
      </c>
      <c r="DC59" s="232"/>
      <c r="DD59" s="122">
        <v>-8.1000000000000003E-2</v>
      </c>
      <c r="DE59" s="122"/>
      <c r="DF59" s="108">
        <v>1.4E-2</v>
      </c>
      <c r="DG59" s="122"/>
      <c r="DH59" s="108">
        <v>-0.22800000000000001</v>
      </c>
      <c r="DI59" s="122"/>
      <c r="DJ59" s="108">
        <v>-0.218</v>
      </c>
      <c r="DK59" s="122"/>
      <c r="DL59" s="108">
        <v>-0.18099999999999999</v>
      </c>
      <c r="DM59" s="122"/>
      <c r="DN59" s="108">
        <v>0.78900000000000003</v>
      </c>
      <c r="DO59" s="122"/>
      <c r="DP59" s="108">
        <v>0.35299999999999998</v>
      </c>
      <c r="DQ59" s="176"/>
      <c r="DR59" s="538">
        <v>-3.0000000000000001E-3</v>
      </c>
      <c r="DS59" s="562"/>
      <c r="DT59" s="329">
        <v>0.14099999999999999</v>
      </c>
      <c r="DU59" s="325"/>
      <c r="DV59" s="108">
        <v>-6.6000000000000003E-2</v>
      </c>
      <c r="DW59" s="122"/>
      <c r="DX59" s="108">
        <v>0.23599999999999999</v>
      </c>
      <c r="DY59" s="122"/>
      <c r="DZ59" s="108">
        <v>0.26100000000000001</v>
      </c>
      <c r="EA59" s="122"/>
      <c r="EB59" s="536">
        <v>-0.2345236768186808</v>
      </c>
      <c r="EC59" s="509"/>
      <c r="ED59" s="536">
        <v>0.14000000000000001</v>
      </c>
      <c r="EE59" s="509"/>
      <c r="EF59" s="536">
        <v>0.215</v>
      </c>
      <c r="EG59" s="509"/>
      <c r="EH59" s="536">
        <v>0.26619947048066162</v>
      </c>
      <c r="EI59" s="509"/>
      <c r="EJ59" s="536">
        <v>0.15523869235822318</v>
      </c>
      <c r="EK59" s="509"/>
      <c r="EL59" s="536">
        <v>0.15043609450322815</v>
      </c>
      <c r="EM59" s="509"/>
      <c r="EN59" s="536">
        <v>-0.17824182844163683</v>
      </c>
      <c r="EO59" s="553"/>
      <c r="EP59" s="509">
        <v>-0.21450255599757528</v>
      </c>
      <c r="EQ59" s="539"/>
      <c r="ER59" s="513">
        <v>6.0592616837562563E-2</v>
      </c>
      <c r="ES59" s="542"/>
      <c r="ET59" s="784">
        <v>-0.10478830323627319</v>
      </c>
      <c r="EU59" s="509"/>
      <c r="EV59" s="536">
        <v>-0.13837141501469363</v>
      </c>
      <c r="EW59" s="509"/>
      <c r="EX59" s="536">
        <v>-0.13986687225841943</v>
      </c>
      <c r="EY59" s="509"/>
      <c r="EZ59" s="536">
        <v>-9.8944926357431018E-2</v>
      </c>
      <c r="FA59" s="509"/>
      <c r="FB59" s="536">
        <v>-1.3351560480850178E-2</v>
      </c>
      <c r="FC59" s="509"/>
      <c r="FD59" s="522">
        <v>-0.17571707109990919</v>
      </c>
      <c r="FE59" s="514"/>
      <c r="FF59" s="522">
        <v>-0.16150086175232392</v>
      </c>
      <c r="FG59" s="514"/>
      <c r="FH59" s="522">
        <v>-0.22971238258451487</v>
      </c>
      <c r="FI59" s="514"/>
      <c r="FJ59" s="522">
        <v>-9.1853824522590388E-2</v>
      </c>
      <c r="FK59" s="514"/>
      <c r="FL59" s="522">
        <v>-0.12202286334975887</v>
      </c>
      <c r="FM59" s="514"/>
      <c r="FN59" s="522">
        <v>5.5881575560534857E-2</v>
      </c>
      <c r="FO59" s="529"/>
      <c r="FP59" s="514">
        <v>-5.0182929305868429E-2</v>
      </c>
      <c r="FQ59" s="531"/>
      <c r="FR59" s="513">
        <v>-0.1143572793567208</v>
      </c>
      <c r="FS59" s="514"/>
      <c r="FT59" s="392">
        <f>FT58/ET58-1</f>
        <v>-0.10860088250006272</v>
      </c>
      <c r="FU59" s="122"/>
      <c r="FV59" s="108">
        <f>FV58/EV58-1</f>
        <v>-0.21290643010730104</v>
      </c>
      <c r="FW59" s="122"/>
      <c r="FX59" s="108">
        <f>FX58/EX58-1</f>
        <v>-0.46717937918106389</v>
      </c>
      <c r="FY59" s="122"/>
      <c r="FZ59" s="108">
        <f>FZ58/EZ58-1</f>
        <v>-0.4012670985213338</v>
      </c>
      <c r="GA59" s="122"/>
      <c r="GB59" s="108">
        <f>GB58/FB58-1</f>
        <v>-0.47776362398544792</v>
      </c>
      <c r="GC59" s="122"/>
      <c r="GD59" s="108">
        <f>GD58/FD58-1</f>
        <v>-3.8658538987811353E-2</v>
      </c>
      <c r="GE59" s="122"/>
      <c r="GF59" s="108">
        <f>GF58/FF58-1</f>
        <v>-0.35053119539422073</v>
      </c>
      <c r="GG59" s="122"/>
      <c r="GH59" s="108">
        <f>GH58/FH58-1</f>
        <v>4.2758255919873367E-2</v>
      </c>
      <c r="GI59" s="122"/>
      <c r="GJ59" s="108">
        <f>GJ58/FJ58-1</f>
        <v>-0.30090840758389825</v>
      </c>
      <c r="GK59" s="232"/>
      <c r="GL59" s="108">
        <f>GL58/FL58-1</f>
        <v>-0.29644828839158988</v>
      </c>
      <c r="GM59" s="122"/>
      <c r="GN59" s="108">
        <f>GN58/FN58-1</f>
        <v>-1.2483332378950829E-3</v>
      </c>
      <c r="GO59" s="122"/>
      <c r="GP59" s="108">
        <f>GP58/FP58-1</f>
        <v>-9.2826809908982399E-3</v>
      </c>
      <c r="GQ59" s="176"/>
      <c r="GR59" s="144">
        <f>GR58/(ET58+EV58+EX58+EZ58+FB58+FD58+FF58+FH58+FJ58+FL58+FN58+FP58)-1</f>
        <v>-0.23021600936949882</v>
      </c>
      <c r="GS59" s="145"/>
      <c r="GT59" s="108">
        <f>GT58/FT58-1</f>
        <v>-0.12400916031970211</v>
      </c>
      <c r="GU59" s="122"/>
      <c r="GV59" s="108">
        <f>GV58/FV58-1</f>
        <v>3.4135730803178888E-2</v>
      </c>
      <c r="GW59" s="122"/>
      <c r="GX59" s="108">
        <f>GX58/FX58-1</f>
        <v>0.97430148242848924</v>
      </c>
      <c r="GY59" s="122"/>
      <c r="GZ59" s="108">
        <f>GZ58/FZ58-1</f>
        <v>0.13535154953345874</v>
      </c>
      <c r="HA59" s="122"/>
      <c r="HB59" s="108">
        <f>HB58/GB58-1</f>
        <v>0.80010999335456834</v>
      </c>
      <c r="HC59" s="122"/>
      <c r="HD59" s="108">
        <f>HD58/GD58-1</f>
        <v>8.2803340237271206E-2</v>
      </c>
      <c r="HE59" s="122"/>
      <c r="HF59" s="108">
        <f>HF58/GF58-1</f>
        <v>0.35021494218796323</v>
      </c>
      <c r="HG59" s="122"/>
      <c r="HH59" s="108">
        <f>HH58/GH58-1</f>
        <v>6.1426920924765316E-2</v>
      </c>
      <c r="HI59" s="122"/>
      <c r="HJ59" s="108">
        <f>HJ58/GJ58-1</f>
        <v>0.85716675677605614</v>
      </c>
      <c r="HK59" s="122"/>
      <c r="HL59" s="108">
        <f>HL58/GL58-1</f>
        <v>0.43047898509415128</v>
      </c>
      <c r="HM59" s="122"/>
      <c r="HN59" s="108">
        <f>HN58/GN58-1</f>
        <v>0.48152844122060379</v>
      </c>
      <c r="HO59" s="176"/>
      <c r="HP59" s="108">
        <f>HP58/GP58-1</f>
        <v>0.68604678187824764</v>
      </c>
      <c r="HQ59" s="176"/>
      <c r="HR59" s="144">
        <f>HR58/(FT58+FV58+FX58+FZ58+GB58+GD58+GF58+GH58+GJ58+GL58+GN58+GP58)-1</f>
        <v>0.35648336731842223</v>
      </c>
      <c r="HS59" s="145"/>
      <c r="HT59" s="108">
        <f>HT58/GT58-1</f>
        <v>0.67692335221121769</v>
      </c>
      <c r="HU59" s="122"/>
      <c r="HV59" s="108">
        <f>HV58/GV58-1</f>
        <v>0.53717423805301445</v>
      </c>
      <c r="HW59" s="122"/>
      <c r="HX59" s="108">
        <f>HX58/GX58-1</f>
        <v>4.6911590787478641E-2</v>
      </c>
      <c r="HY59" s="122"/>
      <c r="HZ59" s="108">
        <f>HZ58/GZ58-1</f>
        <v>0.31317799335658458</v>
      </c>
      <c r="IA59" s="122"/>
      <c r="IB59" s="108">
        <f>IB58/HB58-1</f>
        <v>0.25462414868563421</v>
      </c>
      <c r="IC59" s="122"/>
      <c r="ID59" s="108">
        <f>ID58/HD58-1</f>
        <v>0.22034727713905289</v>
      </c>
      <c r="IE59" s="122"/>
      <c r="IF59" s="108">
        <f>IF58/HF58-1</f>
        <v>1.3315964121621993</v>
      </c>
      <c r="IG59" s="122"/>
      <c r="IH59" s="108">
        <f>IH58/HH58-1</f>
        <v>2.4258208555203264</v>
      </c>
      <c r="II59" s="122"/>
      <c r="IJ59" s="108">
        <f>IJ58/HJ58-1</f>
        <v>0.42615082595374409</v>
      </c>
      <c r="IK59" s="122"/>
      <c r="IL59" s="108">
        <f>IL58/HL58-1</f>
        <v>0.73355145627671869</v>
      </c>
      <c r="IM59" s="176"/>
      <c r="IN59" s="108">
        <f>IN58/HN58-1</f>
        <v>-8.5743950146063397E-2</v>
      </c>
      <c r="IO59" s="176"/>
      <c r="IP59" s="108">
        <f>IP58/HP58-1</f>
        <v>-2.1788575299520274E-2</v>
      </c>
      <c r="IQ59" s="176"/>
      <c r="IR59" s="144">
        <f>IR58/(SUM(GT58:HQ58))-1</f>
        <v>0.55115609561847334</v>
      </c>
      <c r="IS59" s="145"/>
      <c r="IT59" s="108">
        <f>IT58/HT58-1</f>
        <v>2.5041695254903962E-2</v>
      </c>
      <c r="IU59" s="122"/>
      <c r="IV59" s="108">
        <f>IV58/HV58-1</f>
        <v>9.7122517850846801E-2</v>
      </c>
      <c r="IW59" s="122"/>
      <c r="IX59" s="108">
        <f>IX58/HX58-1</f>
        <v>-0.12200235137470428</v>
      </c>
      <c r="IY59" s="122"/>
      <c r="IZ59" s="108">
        <f>IZ58/HZ58-1</f>
        <v>0.70990404780372907</v>
      </c>
      <c r="JA59" s="122"/>
      <c r="JB59" s="108">
        <f>JB58/IB58-1</f>
        <v>0.2517990153470131</v>
      </c>
      <c r="JC59" s="122"/>
      <c r="JD59" s="108">
        <f>JD58/ID58-1</f>
        <v>1.6457179000352253</v>
      </c>
      <c r="JE59" s="122"/>
      <c r="JF59" s="108">
        <f>JF58/IF58-1</f>
        <v>2.3646386662248373</v>
      </c>
      <c r="JG59" s="122"/>
      <c r="JH59" s="144">
        <f>JH58/(SUM(HT58:IE58))-1</f>
        <v>1.5518551070251796</v>
      </c>
      <c r="JI59" s="145"/>
    </row>
    <row r="60" spans="2:269" ht="15" customHeight="1" thickTop="1" x14ac:dyDescent="0.2">
      <c r="B60" s="703" t="s">
        <v>24</v>
      </c>
      <c r="C60" s="704"/>
      <c r="D60" s="704"/>
      <c r="E60" s="705"/>
      <c r="F60" s="239">
        <v>1341.809</v>
      </c>
      <c r="G60" s="240"/>
      <c r="H60" s="239">
        <v>1178.414</v>
      </c>
      <c r="I60" s="241"/>
      <c r="J60" s="239">
        <v>1546.59</v>
      </c>
      <c r="K60" s="240"/>
      <c r="L60" s="239">
        <v>1499.5</v>
      </c>
      <c r="M60" s="240"/>
      <c r="N60" s="239">
        <v>1284.9090000000001</v>
      </c>
      <c r="O60" s="240"/>
      <c r="P60" s="239">
        <v>785.87300000000005</v>
      </c>
      <c r="Q60" s="240"/>
      <c r="R60" s="265"/>
      <c r="S60" s="266"/>
      <c r="T60" s="239">
        <v>848</v>
      </c>
      <c r="U60" s="240"/>
      <c r="V60" s="239">
        <v>853.78</v>
      </c>
      <c r="W60" s="240"/>
      <c r="X60" s="239">
        <v>877.98</v>
      </c>
      <c r="Y60" s="240"/>
      <c r="Z60" s="239">
        <v>1257</v>
      </c>
      <c r="AA60" s="241"/>
      <c r="AB60" s="239">
        <v>1022</v>
      </c>
      <c r="AC60" s="241"/>
      <c r="AD60" s="240">
        <v>1209</v>
      </c>
      <c r="AE60" s="241"/>
      <c r="AF60" s="261">
        <v>1314</v>
      </c>
      <c r="AG60" s="262"/>
      <c r="AH60" s="261">
        <v>1072</v>
      </c>
      <c r="AI60" s="263"/>
      <c r="AJ60" s="262">
        <v>1289</v>
      </c>
      <c r="AK60" s="262"/>
      <c r="AL60" s="262">
        <v>1450</v>
      </c>
      <c r="AM60" s="262"/>
      <c r="AN60" s="262">
        <v>1002</v>
      </c>
      <c r="AO60" s="262"/>
      <c r="AP60" s="261">
        <v>767</v>
      </c>
      <c r="AQ60" s="264"/>
      <c r="AR60" s="265">
        <f>848+V60+X60+Z60+AB60+AD60+AF60+AH60+AJ60+AL60+AN60+AP60</f>
        <v>12961.76</v>
      </c>
      <c r="AS60" s="266"/>
      <c r="AT60" s="261">
        <v>1032.8599999999999</v>
      </c>
      <c r="AU60" s="262"/>
      <c r="AV60" s="261">
        <v>776</v>
      </c>
      <c r="AW60" s="262"/>
      <c r="AX60" s="261">
        <v>1037.4000000000001</v>
      </c>
      <c r="AY60" s="262"/>
      <c r="AZ60" s="261">
        <v>966.1</v>
      </c>
      <c r="BA60" s="262"/>
      <c r="BB60" s="261">
        <v>862.39800000000002</v>
      </c>
      <c r="BC60" s="262"/>
      <c r="BD60" s="262">
        <v>905.5</v>
      </c>
      <c r="BE60" s="262"/>
      <c r="BF60" s="263">
        <v>979.78200000000004</v>
      </c>
      <c r="BG60" s="261"/>
      <c r="BH60" s="262">
        <v>789.12400000000002</v>
      </c>
      <c r="BI60" s="262"/>
      <c r="BJ60" s="261">
        <v>1073.577</v>
      </c>
      <c r="BK60" s="263"/>
      <c r="BL60" s="262">
        <v>1152.365</v>
      </c>
      <c r="BM60" s="263"/>
      <c r="BN60" s="353">
        <v>942.58799999999997</v>
      </c>
      <c r="BO60" s="262"/>
      <c r="BP60" s="261">
        <v>847.34699999999998</v>
      </c>
      <c r="BQ60" s="264"/>
      <c r="BR60" s="354">
        <f>SUM(AT60:BQ60)</f>
        <v>11365.040999999999</v>
      </c>
      <c r="BS60" s="355"/>
      <c r="BT60" s="658">
        <v>620.29</v>
      </c>
      <c r="BU60" s="261"/>
      <c r="BV60" s="658">
        <v>667.29899999999998</v>
      </c>
      <c r="BW60" s="261"/>
      <c r="BX60" s="658">
        <v>873.51599999999996</v>
      </c>
      <c r="BY60" s="658"/>
      <c r="BZ60" s="263">
        <v>745.73699999999997</v>
      </c>
      <c r="CA60" s="658"/>
      <c r="CB60" s="263">
        <v>1114.097</v>
      </c>
      <c r="CC60" s="261"/>
      <c r="CD60" s="263">
        <v>932.35299999999995</v>
      </c>
      <c r="CE60" s="261"/>
      <c r="CF60" s="263">
        <v>851.52200000000005</v>
      </c>
      <c r="CG60" s="261"/>
      <c r="CH60" s="263">
        <v>904.76900000000001</v>
      </c>
      <c r="CI60" s="261"/>
      <c r="CJ60" s="263">
        <v>1053.8779999999999</v>
      </c>
      <c r="CK60" s="261"/>
      <c r="CL60" s="263">
        <v>1010.474</v>
      </c>
      <c r="CM60" s="658"/>
      <c r="CN60" s="263">
        <v>908.51499999999999</v>
      </c>
      <c r="CO60" s="658"/>
      <c r="CP60" s="117">
        <v>735.08699999999999</v>
      </c>
      <c r="CQ60" s="170"/>
      <c r="CR60" s="645">
        <v>10417.536999999998</v>
      </c>
      <c r="CS60" s="652"/>
      <c r="CT60" s="515">
        <v>677.78499999999997</v>
      </c>
      <c r="CU60" s="118"/>
      <c r="CV60" s="117">
        <v>913.86099999999999</v>
      </c>
      <c r="CW60" s="118"/>
      <c r="CX60" s="117">
        <v>926.34299999999996</v>
      </c>
      <c r="CY60" s="118"/>
      <c r="CZ60" s="117">
        <v>845.03300000000002</v>
      </c>
      <c r="DA60" s="118"/>
      <c r="DB60" s="117">
        <v>1074.5540000000001</v>
      </c>
      <c r="DC60" s="175"/>
      <c r="DD60" s="118">
        <v>840.28</v>
      </c>
      <c r="DE60" s="118"/>
      <c r="DF60" s="117">
        <v>858.57100000000003</v>
      </c>
      <c r="DG60" s="118"/>
      <c r="DH60" s="117">
        <v>791.59699999999998</v>
      </c>
      <c r="DI60" s="118"/>
      <c r="DJ60" s="117">
        <v>746.04499999999996</v>
      </c>
      <c r="DK60" s="118"/>
      <c r="DL60" s="117">
        <v>972.59699999999998</v>
      </c>
      <c r="DM60" s="118"/>
      <c r="DN60" s="117">
        <v>885.50400000000002</v>
      </c>
      <c r="DO60" s="118"/>
      <c r="DP60" s="117">
        <v>900.58199999999999</v>
      </c>
      <c r="DQ60" s="170"/>
      <c r="DR60" s="142">
        <f>SUM(CT60:DQ60)</f>
        <v>10432.752</v>
      </c>
      <c r="DS60" s="143"/>
      <c r="DT60" s="515">
        <v>883.23699999999997</v>
      </c>
      <c r="DU60" s="175"/>
      <c r="DV60" s="117">
        <v>871.07299999999998</v>
      </c>
      <c r="DW60" s="118"/>
      <c r="DX60" s="117">
        <v>1020.8440000000001</v>
      </c>
      <c r="DY60" s="118"/>
      <c r="DZ60" s="117">
        <v>1032.2639999999999</v>
      </c>
      <c r="EA60" s="118"/>
      <c r="EB60" s="117">
        <v>825.05100000000004</v>
      </c>
      <c r="EC60" s="118"/>
      <c r="ED60" s="117">
        <v>1023</v>
      </c>
      <c r="EE60" s="118"/>
      <c r="EF60" s="117">
        <v>957</v>
      </c>
      <c r="EG60" s="118"/>
      <c r="EH60" s="117">
        <v>952.79700000000003</v>
      </c>
      <c r="EI60" s="118"/>
      <c r="EJ60" s="117">
        <v>846.00800000000004</v>
      </c>
      <c r="EK60" s="118"/>
      <c r="EL60" s="117">
        <v>920.36599999999999</v>
      </c>
      <c r="EM60" s="118"/>
      <c r="EN60" s="117">
        <v>800.798</v>
      </c>
      <c r="EO60" s="175"/>
      <c r="EP60" s="118">
        <v>675.59400000000005</v>
      </c>
      <c r="EQ60" s="170"/>
      <c r="ER60" s="142">
        <v>10808.111000000001</v>
      </c>
      <c r="ES60" s="143"/>
      <c r="ET60" s="515">
        <v>758.78300000000002</v>
      </c>
      <c r="EU60" s="118"/>
      <c r="EV60" s="117">
        <v>705.56399999999996</v>
      </c>
      <c r="EW60" s="118"/>
      <c r="EX60" s="117">
        <v>830.29</v>
      </c>
      <c r="EY60" s="118"/>
      <c r="EZ60" s="117">
        <v>762.61400000000003</v>
      </c>
      <c r="FA60" s="118"/>
      <c r="FB60" s="117">
        <v>922.19100000000003</v>
      </c>
      <c r="FC60" s="118"/>
      <c r="FD60" s="117">
        <v>812.14700000000005</v>
      </c>
      <c r="FE60" s="118"/>
      <c r="FF60" s="117">
        <v>765.86</v>
      </c>
      <c r="FG60" s="118"/>
      <c r="FH60" s="117">
        <v>761.255</v>
      </c>
      <c r="FI60" s="118"/>
      <c r="FJ60" s="117">
        <v>828.41800000000001</v>
      </c>
      <c r="FK60" s="118"/>
      <c r="FL60" s="117">
        <v>998.85</v>
      </c>
      <c r="FM60" s="118"/>
      <c r="FN60" s="117">
        <v>885.49</v>
      </c>
      <c r="FO60" s="175"/>
      <c r="FP60" s="118">
        <v>782.529</v>
      </c>
      <c r="FQ60" s="170"/>
      <c r="FR60" s="142">
        <v>9813.991</v>
      </c>
      <c r="FS60" s="118"/>
      <c r="FT60" s="515">
        <v>697.22900000000004</v>
      </c>
      <c r="FU60" s="118"/>
      <c r="FV60" s="117">
        <v>675.87300000000005</v>
      </c>
      <c r="FW60" s="118"/>
      <c r="FX60" s="117">
        <v>655.36400000000003</v>
      </c>
      <c r="FY60" s="118"/>
      <c r="FZ60" s="117">
        <v>305.77300000000002</v>
      </c>
      <c r="GA60" s="118"/>
      <c r="GB60" s="117">
        <v>369.654</v>
      </c>
      <c r="GC60" s="118"/>
      <c r="GD60" s="117">
        <v>669.52700000000004</v>
      </c>
      <c r="GE60" s="118"/>
      <c r="GF60" s="117">
        <v>634.83100000000002</v>
      </c>
      <c r="GG60" s="118"/>
      <c r="GH60" s="117">
        <v>743.98199999999997</v>
      </c>
      <c r="GI60" s="118"/>
      <c r="GJ60" s="117">
        <v>703.25699999999995</v>
      </c>
      <c r="GK60" s="175"/>
      <c r="GL60" s="117">
        <v>840.495</v>
      </c>
      <c r="GM60" s="118"/>
      <c r="GN60" s="117">
        <v>778.93700000000001</v>
      </c>
      <c r="GO60" s="118"/>
      <c r="GP60" s="117">
        <v>682.06200000000001</v>
      </c>
      <c r="GQ60" s="170"/>
      <c r="GR60" s="142">
        <f>FT60+FV60+FX60+FZ60+GB60+GD60+GF60+GH60+GJ60+GL60+GN60+GP60</f>
        <v>7756.9839999999995</v>
      </c>
      <c r="GS60" s="143"/>
      <c r="GT60" s="117">
        <v>623.851</v>
      </c>
      <c r="GU60" s="118"/>
      <c r="GV60" s="117">
        <v>708.03599999999994</v>
      </c>
      <c r="GW60" s="118"/>
      <c r="GX60" s="117">
        <v>823.34299999999996</v>
      </c>
      <c r="GY60" s="118"/>
      <c r="GZ60" s="117">
        <v>710.65</v>
      </c>
      <c r="HA60" s="118"/>
      <c r="HB60" s="117">
        <v>702.71</v>
      </c>
      <c r="HC60" s="118"/>
      <c r="HD60" s="117">
        <v>770.46199999999999</v>
      </c>
      <c r="HE60" s="118"/>
      <c r="HF60" s="117">
        <v>783.33100000000002</v>
      </c>
      <c r="HG60" s="118"/>
      <c r="HH60" s="117">
        <v>820.90599999999995</v>
      </c>
      <c r="HI60" s="118"/>
      <c r="HJ60" s="117">
        <v>883.43799999999999</v>
      </c>
      <c r="HK60" s="118"/>
      <c r="HL60" s="117">
        <v>996.21299999999997</v>
      </c>
      <c r="HM60" s="118"/>
      <c r="HN60" s="117">
        <v>864.96</v>
      </c>
      <c r="HO60" s="170"/>
      <c r="HP60" s="117">
        <v>915.125</v>
      </c>
      <c r="HQ60" s="170"/>
      <c r="HR60" s="142">
        <f>GX60+GT60+GV60+GZ60+HB60+HD60+HF60+HH60+HJ60+HL60+HN60+HP60</f>
        <v>9603.0249999999996</v>
      </c>
      <c r="HS60" s="143"/>
      <c r="HT60" s="117">
        <v>778.60199999999998</v>
      </c>
      <c r="HU60" s="118"/>
      <c r="HV60" s="117">
        <v>894.245</v>
      </c>
      <c r="HW60" s="118"/>
      <c r="HX60" s="117">
        <v>965.98199999999997</v>
      </c>
      <c r="HY60" s="118"/>
      <c r="HZ60" s="117">
        <v>845.59699999999998</v>
      </c>
      <c r="IA60" s="118"/>
      <c r="IB60" s="117">
        <v>854.37900000000002</v>
      </c>
      <c r="IC60" s="118"/>
      <c r="ID60" s="117">
        <v>933.41600000000005</v>
      </c>
      <c r="IE60" s="118"/>
      <c r="IF60" s="117">
        <v>863.58900000000006</v>
      </c>
      <c r="IG60" s="118"/>
      <c r="IH60" s="117">
        <v>1020.254</v>
      </c>
      <c r="II60" s="118"/>
      <c r="IJ60" s="117">
        <v>1192.3910000000001</v>
      </c>
      <c r="IK60" s="118"/>
      <c r="IL60" s="117">
        <v>1057.8699999999999</v>
      </c>
      <c r="IM60" s="170"/>
      <c r="IN60" s="117">
        <v>1388.355</v>
      </c>
      <c r="IO60" s="170"/>
      <c r="IP60" s="117">
        <v>830.899</v>
      </c>
      <c r="IQ60" s="170"/>
      <c r="IR60" s="142">
        <f>HT60+HV60+HX60+HZ60+IB60+ID60+IF60+IH60+IJ60+IL60+IN60+IP60</f>
        <v>11625.579</v>
      </c>
      <c r="IS60" s="143"/>
      <c r="IT60" s="117">
        <v>1225.068</v>
      </c>
      <c r="IU60" s="118"/>
      <c r="IV60" s="117">
        <v>1062.482</v>
      </c>
      <c r="IW60" s="118"/>
      <c r="IX60" s="117">
        <v>1468.1120000000001</v>
      </c>
      <c r="IY60" s="118"/>
      <c r="IZ60" s="117">
        <v>836.55700000000002</v>
      </c>
      <c r="JA60" s="118"/>
      <c r="JB60" s="117">
        <v>943.38599999999997</v>
      </c>
      <c r="JC60" s="118"/>
      <c r="JD60" s="117">
        <v>912.52099999999996</v>
      </c>
      <c r="JE60" s="118"/>
      <c r="JF60" s="117">
        <v>915.74900000000002</v>
      </c>
      <c r="JG60" s="118"/>
      <c r="JH60" s="142">
        <f>IT60+IV60+IX60+IZ60+JB60+JD60+JF60</f>
        <v>7363.8749999999991</v>
      </c>
      <c r="JI60" s="143"/>
    </row>
    <row r="61" spans="2:269" ht="15" customHeight="1" thickBot="1" x14ac:dyDescent="0.25">
      <c r="B61" s="697" t="s">
        <v>21</v>
      </c>
      <c r="C61" s="698"/>
      <c r="D61" s="698"/>
      <c r="E61" s="699"/>
      <c r="F61" s="223">
        <v>0.08</v>
      </c>
      <c r="G61" s="230"/>
      <c r="H61" s="223">
        <v>-0.216</v>
      </c>
      <c r="I61" s="223"/>
      <c r="J61" s="223">
        <v>0.16</v>
      </c>
      <c r="K61" s="230"/>
      <c r="L61" s="223">
        <v>-8.4000000000000005E-2</v>
      </c>
      <c r="M61" s="230"/>
      <c r="N61" s="223">
        <v>0.25700000000000001</v>
      </c>
      <c r="O61" s="230"/>
      <c r="P61" s="223">
        <v>-6.3E-2</v>
      </c>
      <c r="Q61" s="230"/>
      <c r="R61" s="222"/>
      <c r="S61" s="223"/>
      <c r="T61" s="223">
        <v>-0.16500000000000001</v>
      </c>
      <c r="U61" s="230"/>
      <c r="V61" s="223">
        <v>-0.28000000000000003</v>
      </c>
      <c r="W61" s="230"/>
      <c r="X61" s="223">
        <v>-0.29799999999999999</v>
      </c>
      <c r="Y61" s="230"/>
      <c r="Z61" s="223">
        <v>6.8000000000000005E-2</v>
      </c>
      <c r="AA61" s="223"/>
      <c r="AB61" s="223">
        <v>-0.22800000000000001</v>
      </c>
      <c r="AC61" s="223"/>
      <c r="AD61" s="190">
        <v>0.14599999999999999</v>
      </c>
      <c r="AE61" s="223"/>
      <c r="AF61" s="190">
        <v>-8.2000000000000003E-2</v>
      </c>
      <c r="AG61" s="223"/>
      <c r="AH61" s="190">
        <v>-9.0999999999999998E-2</v>
      </c>
      <c r="AI61" s="230"/>
      <c r="AJ61" s="223">
        <v>-0.16700000000000001</v>
      </c>
      <c r="AK61" s="223"/>
      <c r="AL61" s="223">
        <v>-3.3000000000000002E-2</v>
      </c>
      <c r="AM61" s="223"/>
      <c r="AN61" s="223">
        <v>-0.22</v>
      </c>
      <c r="AO61" s="223"/>
      <c r="AP61" s="190">
        <v>-2.3E-2</v>
      </c>
      <c r="AQ61" s="259"/>
      <c r="AR61" s="222">
        <v>-0.12</v>
      </c>
      <c r="AS61" s="223"/>
      <c r="AT61" s="190">
        <v>0.218</v>
      </c>
      <c r="AU61" s="223"/>
      <c r="AV61" s="190">
        <v>-9.0999999999999998E-2</v>
      </c>
      <c r="AW61" s="223"/>
      <c r="AX61" s="190">
        <v>0.18157589011139219</v>
      </c>
      <c r="AY61" s="223"/>
      <c r="AZ61" s="190">
        <v>-0.23142402545743834</v>
      </c>
      <c r="BA61" s="223"/>
      <c r="BB61" s="190">
        <v>-0.15616634050880629</v>
      </c>
      <c r="BC61" s="223"/>
      <c r="BD61" s="223">
        <v>-0.25103391232423489</v>
      </c>
      <c r="BE61" s="223"/>
      <c r="BF61" s="230">
        <v>-0.25447358308952484</v>
      </c>
      <c r="BG61" s="190"/>
      <c r="BH61" s="223">
        <v>-0.26387686567164181</v>
      </c>
      <c r="BI61" s="223"/>
      <c r="BJ61" s="223">
        <v>-0.16712412723041115</v>
      </c>
      <c r="BK61" s="230"/>
      <c r="BL61" s="223">
        <v>-0.20526551724137931</v>
      </c>
      <c r="BM61" s="230"/>
      <c r="BN61" s="293">
        <v>-5.9293413173652776E-2</v>
      </c>
      <c r="BO61" s="294"/>
      <c r="BP61" s="294">
        <v>0.104</v>
      </c>
      <c r="BQ61" s="295"/>
      <c r="BR61" s="296">
        <v>-0.123</v>
      </c>
      <c r="BS61" s="297"/>
      <c r="BT61" s="335">
        <v>-0.39900000000000002</v>
      </c>
      <c r="BU61" s="334"/>
      <c r="BV61" s="335">
        <v>-0.14099999999999999</v>
      </c>
      <c r="BW61" s="334"/>
      <c r="BX61" s="335">
        <v>-0.158</v>
      </c>
      <c r="BY61" s="335"/>
      <c r="BZ61" s="530">
        <v>-0.22800000000000001</v>
      </c>
      <c r="CA61" s="335"/>
      <c r="CB61" s="530">
        <v>0.29199999999999998</v>
      </c>
      <c r="CC61" s="334"/>
      <c r="CD61" s="530">
        <v>0.03</v>
      </c>
      <c r="CE61" s="334"/>
      <c r="CF61" s="530">
        <v>-0.13100000000000001</v>
      </c>
      <c r="CG61" s="334"/>
      <c r="CH61" s="530">
        <v>0.14654857791677856</v>
      </c>
      <c r="CI61" s="334"/>
      <c r="CJ61" s="530">
        <v>-1.7999999999999999E-2</v>
      </c>
      <c r="CK61" s="334"/>
      <c r="CL61" s="530">
        <v>-0.123</v>
      </c>
      <c r="CM61" s="335"/>
      <c r="CN61" s="100">
        <v>-3.5999999999999997E-2</v>
      </c>
      <c r="CO61" s="119"/>
      <c r="CP61" s="100">
        <v>-0.13200000000000001</v>
      </c>
      <c r="CQ61" s="289"/>
      <c r="CR61" s="750">
        <v>-8.3000000000000004E-2</v>
      </c>
      <c r="CS61" s="751"/>
      <c r="CT61" s="333">
        <v>9.2999999999999999E-2</v>
      </c>
      <c r="CU61" s="335"/>
      <c r="CV61" s="530">
        <v>0.36899999999999999</v>
      </c>
      <c r="CW61" s="335"/>
      <c r="CX61" s="530">
        <v>0.06</v>
      </c>
      <c r="CY61" s="335"/>
      <c r="CZ61" s="530">
        <v>0.13300000000000001</v>
      </c>
      <c r="DA61" s="335"/>
      <c r="DB61" s="530">
        <v>-3.5000000000000003E-2</v>
      </c>
      <c r="DC61" s="334"/>
      <c r="DD61" s="335">
        <v>-9.9000000000000005E-2</v>
      </c>
      <c r="DE61" s="335"/>
      <c r="DF61" s="530">
        <v>8.0000000000000002E-3</v>
      </c>
      <c r="DG61" s="335"/>
      <c r="DH61" s="530">
        <v>-0.125</v>
      </c>
      <c r="DI61" s="335"/>
      <c r="DJ61" s="530">
        <v>-0.29199999999999998</v>
      </c>
      <c r="DK61" s="335"/>
      <c r="DL61" s="530">
        <v>-2.5000000000000001E-2</v>
      </c>
      <c r="DM61" s="335"/>
      <c r="DN61" s="530">
        <v>1.0620000000000001</v>
      </c>
      <c r="DO61" s="335"/>
      <c r="DP61" s="530">
        <v>0.22500000000000001</v>
      </c>
      <c r="DQ61" s="336"/>
      <c r="DR61" s="575">
        <v>1E-3</v>
      </c>
      <c r="DS61" s="576"/>
      <c r="DT61" s="333">
        <v>0.30299999999999999</v>
      </c>
      <c r="DU61" s="334"/>
      <c r="DV61" s="530">
        <v>-4.7E-2</v>
      </c>
      <c r="DW61" s="335"/>
      <c r="DX61" s="530">
        <v>0.10199999999999999</v>
      </c>
      <c r="DY61" s="335"/>
      <c r="DZ61" s="530">
        <v>0.222</v>
      </c>
      <c r="EA61" s="335"/>
      <c r="EB61" s="543">
        <v>-0.2321921466952801</v>
      </c>
      <c r="EC61" s="544"/>
      <c r="ED61" s="543">
        <v>0.217</v>
      </c>
      <c r="EE61" s="544"/>
      <c r="EF61" s="543">
        <v>0.115</v>
      </c>
      <c r="EG61" s="544"/>
      <c r="EH61" s="543">
        <v>0.2036389728611907</v>
      </c>
      <c r="EI61" s="544"/>
      <c r="EJ61" s="543">
        <v>0.13399057697591976</v>
      </c>
      <c r="EK61" s="544"/>
      <c r="EL61" s="543">
        <v>-5.3702612695700314E-2</v>
      </c>
      <c r="EM61" s="544"/>
      <c r="EN61" s="543">
        <v>-9.565851763515465E-2</v>
      </c>
      <c r="EO61" s="557"/>
      <c r="EP61" s="544">
        <v>-0.24982511309353284</v>
      </c>
      <c r="EQ61" s="546"/>
      <c r="ER61" s="503">
        <v>3.597890566170836E-2</v>
      </c>
      <c r="ES61" s="504"/>
      <c r="ET61" s="783">
        <v>-0.14090668755951119</v>
      </c>
      <c r="EU61" s="544"/>
      <c r="EV61" s="543">
        <v>-0.19000588928826867</v>
      </c>
      <c r="EW61" s="544"/>
      <c r="EX61" s="543">
        <v>-0.18666319241725482</v>
      </c>
      <c r="EY61" s="544"/>
      <c r="EZ61" s="543">
        <v>-0.26122193547387096</v>
      </c>
      <c r="FA61" s="544"/>
      <c r="FB61" s="543">
        <v>0.11773817618547211</v>
      </c>
      <c r="FC61" s="544"/>
      <c r="FD61" s="521">
        <v>-0.20583138901546782</v>
      </c>
      <c r="FE61" s="510"/>
      <c r="FF61" s="521">
        <v>-0.20009692503245635</v>
      </c>
      <c r="FG61" s="510"/>
      <c r="FH61" s="521">
        <v>-0.20103127948555677</v>
      </c>
      <c r="FI61" s="510"/>
      <c r="FJ61" s="521">
        <v>-2.0791765562500619E-2</v>
      </c>
      <c r="FK61" s="510"/>
      <c r="FL61" s="521">
        <v>8.5274771123661663E-2</v>
      </c>
      <c r="FM61" s="510"/>
      <c r="FN61" s="521">
        <v>0.10575950489386843</v>
      </c>
      <c r="FO61" s="547"/>
      <c r="FP61" s="510">
        <v>0.15828293324097009</v>
      </c>
      <c r="FQ61" s="537"/>
      <c r="FR61" s="503">
        <v>-9.1979070163139554E-2</v>
      </c>
      <c r="FS61" s="510"/>
      <c r="FT61" s="309">
        <f>FT60/ET60-1</f>
        <v>-8.1122007214183722E-2</v>
      </c>
      <c r="FU61" s="119"/>
      <c r="FV61" s="100">
        <f>FV60/EV60-1</f>
        <v>-4.2081228634113899E-2</v>
      </c>
      <c r="FW61" s="119"/>
      <c r="FX61" s="100">
        <f>FX60/EX60-1</f>
        <v>-0.21068060557154722</v>
      </c>
      <c r="FY61" s="119"/>
      <c r="FZ61" s="100">
        <f>FZ60/EZ60-1</f>
        <v>-0.59904617539148242</v>
      </c>
      <c r="GA61" s="119"/>
      <c r="GB61" s="100">
        <f>GB60/FB60-1</f>
        <v>-0.59915679072990302</v>
      </c>
      <c r="GC61" s="119"/>
      <c r="GD61" s="100">
        <f t="shared" ref="GD61" si="206">GD60/FD60-1</f>
        <v>-0.17560860287608027</v>
      </c>
      <c r="GE61" s="119"/>
      <c r="GF61" s="100">
        <f t="shared" ref="GF61" si="207">GF60/FF60-1</f>
        <v>-0.17108740500874831</v>
      </c>
      <c r="GG61" s="119"/>
      <c r="GH61" s="100">
        <f t="shared" ref="GH61" si="208">GH60/FH60-1</f>
        <v>-2.2690162954594695E-2</v>
      </c>
      <c r="GI61" s="119"/>
      <c r="GJ61" s="100">
        <f t="shared" ref="GJ61" si="209">GJ60/FJ60-1</f>
        <v>-0.1510843559652254</v>
      </c>
      <c r="GK61" s="101"/>
      <c r="GL61" s="100">
        <f t="shared" ref="GL61" si="210">GL60/FL60-1</f>
        <v>-0.15853731791560299</v>
      </c>
      <c r="GM61" s="119"/>
      <c r="GN61" s="100">
        <f t="shared" ref="GN61" si="211">GN60/FN60-1</f>
        <v>-0.1203322454234379</v>
      </c>
      <c r="GO61" s="119"/>
      <c r="GP61" s="100">
        <f t="shared" ref="GP61" si="212">GP60/FP60-1</f>
        <v>-0.12838757413463264</v>
      </c>
      <c r="GQ61" s="289"/>
      <c r="GR61" s="144">
        <f>GR60/(ET60+EV60+EX60+EZ60+FB60+FD60+FF60+FH60+FJ60+FL60+FN60+FP60)-1</f>
        <v>-0.20959943818982518</v>
      </c>
      <c r="GS61" s="145"/>
      <c r="GT61" s="100">
        <f t="shared" ref="GT61" si="213">GT60/FT60-1</f>
        <v>-0.10524232354075924</v>
      </c>
      <c r="GU61" s="119"/>
      <c r="GV61" s="100">
        <f t="shared" ref="GV61" si="214">GV60/FV60-1</f>
        <v>4.7587342592469106E-2</v>
      </c>
      <c r="GW61" s="119"/>
      <c r="GX61" s="100">
        <f t="shared" ref="GX61" si="215">GX60/FX60-1</f>
        <v>0.25631404837616945</v>
      </c>
      <c r="GY61" s="119"/>
      <c r="GZ61" s="100">
        <f t="shared" ref="GZ61" si="216">GZ60/FZ60-1</f>
        <v>1.3241097153770931</v>
      </c>
      <c r="HA61" s="119"/>
      <c r="HB61" s="100">
        <f t="shared" ref="HB61" si="217">HB60/GB60-1</f>
        <v>0.90099390240603383</v>
      </c>
      <c r="HC61" s="119"/>
      <c r="HD61" s="100">
        <f t="shared" ref="HD61" si="218">HD60/GD60-1</f>
        <v>0.15075568274319018</v>
      </c>
      <c r="HE61" s="119"/>
      <c r="HF61" s="100">
        <f t="shared" ref="HF61" si="219">HF60/GF60-1</f>
        <v>0.23392052372993755</v>
      </c>
      <c r="HG61" s="119"/>
      <c r="HH61" s="100">
        <f t="shared" ref="HH61" si="220">HH60/GH60-1</f>
        <v>0.10339497460960079</v>
      </c>
      <c r="HI61" s="119"/>
      <c r="HJ61" s="100">
        <f t="shared" ref="HJ61" si="221">HJ60/GJ60-1</f>
        <v>0.25620932319194845</v>
      </c>
      <c r="HK61" s="119"/>
      <c r="HL61" s="100">
        <f t="shared" ref="HL61" si="222">HL60/GL60-1</f>
        <v>0.18526939482090898</v>
      </c>
      <c r="HM61" s="119"/>
      <c r="HN61" s="100">
        <f t="shared" ref="HN61" si="223">HN60/GN60-1</f>
        <v>0.1104364024304918</v>
      </c>
      <c r="HO61" s="289"/>
      <c r="HP61" s="100">
        <f t="shared" ref="HP61" si="224">HP60/GP60-1</f>
        <v>0.34170354014737669</v>
      </c>
      <c r="HQ61" s="289"/>
      <c r="HR61" s="144">
        <f>HR60/(FT60+FV60+FX60+FZ60+GB60+GD60+GF60+GH60+GJ60+GL60+GN60+GP60)-1</f>
        <v>0.23798437640196246</v>
      </c>
      <c r="HS61" s="145"/>
      <c r="HT61" s="100">
        <f t="shared" ref="HT61" si="225">HT60/GT60-1</f>
        <v>0.24805762914542084</v>
      </c>
      <c r="HU61" s="119"/>
      <c r="HV61" s="100">
        <f t="shared" ref="HV61" si="226">HV60/GV60-1</f>
        <v>0.26299368958640534</v>
      </c>
      <c r="HW61" s="119"/>
      <c r="HX61" s="100">
        <f t="shared" ref="HX61" si="227">HX60/GX60-1</f>
        <v>0.17324371495233448</v>
      </c>
      <c r="HY61" s="119"/>
      <c r="HZ61" s="100">
        <f t="shared" ref="HZ61" si="228">HZ60/GZ60-1</f>
        <v>0.1898923520720468</v>
      </c>
      <c r="IA61" s="119"/>
      <c r="IB61" s="100">
        <f t="shared" ref="IB61" si="229">IB60/HB60-1</f>
        <v>0.21583441248879343</v>
      </c>
      <c r="IC61" s="119"/>
      <c r="ID61" s="100">
        <f t="shared" ref="ID61" si="230">ID60/HD60-1</f>
        <v>0.21150167042631574</v>
      </c>
      <c r="IE61" s="119"/>
      <c r="IF61" s="100">
        <f t="shared" ref="IF61" si="231">IF60/HF60-1</f>
        <v>0.10245732646863215</v>
      </c>
      <c r="IG61" s="119"/>
      <c r="IH61" s="100">
        <f t="shared" ref="IH61" si="232">IH60/HH60-1</f>
        <v>0.24283900958209603</v>
      </c>
      <c r="II61" s="119"/>
      <c r="IJ61" s="100">
        <f t="shared" ref="IJ61" si="233">IJ60/HJ60-1</f>
        <v>0.34971667508076409</v>
      </c>
      <c r="IK61" s="119"/>
      <c r="IL61" s="100">
        <f>IL60/HL60-1</f>
        <v>6.189138266615668E-2</v>
      </c>
      <c r="IM61" s="289"/>
      <c r="IN61" s="100">
        <f>IN60/HN60-1</f>
        <v>0.60510890677025531</v>
      </c>
      <c r="IO61" s="289"/>
      <c r="IP61" s="100">
        <f>IP60/HP60-1</f>
        <v>-9.2037699767791303E-2</v>
      </c>
      <c r="IQ61" s="289"/>
      <c r="IR61" s="144">
        <f>IR60/(SUM(GT60:HQ60))-1</f>
        <v>0.21061634224632342</v>
      </c>
      <c r="IS61" s="145"/>
      <c r="IT61" s="100">
        <f>IT60/HT60-1</f>
        <v>0.57342005286397923</v>
      </c>
      <c r="IU61" s="119"/>
      <c r="IV61" s="100">
        <f>IV60/HV60-1</f>
        <v>0.18813300605538741</v>
      </c>
      <c r="IW61" s="119"/>
      <c r="IX61" s="100">
        <f>IX60/HX60-1</f>
        <v>0.51981299858589503</v>
      </c>
      <c r="IY61" s="119"/>
      <c r="IZ61" s="100">
        <f>IZ60/HZ60-1</f>
        <v>-1.0690671797558338E-2</v>
      </c>
      <c r="JA61" s="119"/>
      <c r="JB61" s="100">
        <f>JB60/IB60-1</f>
        <v>0.10417742009108366</v>
      </c>
      <c r="JC61" s="119"/>
      <c r="JD61" s="100">
        <f>JD60/ID60-1</f>
        <v>-2.2385517282755063E-2</v>
      </c>
      <c r="JE61" s="119"/>
      <c r="JF61" s="100">
        <f>JF60/IF60-1</f>
        <v>6.0399101887587792E-2</v>
      </c>
      <c r="JG61" s="119"/>
      <c r="JH61" s="144">
        <f>JH60/(SUM(HT60:IE60))-1</f>
        <v>0.39673109302512155</v>
      </c>
      <c r="JI61" s="145"/>
    </row>
    <row r="62" spans="2:269" ht="15" customHeight="1" x14ac:dyDescent="0.2">
      <c r="B62" s="681" t="s">
        <v>3</v>
      </c>
      <c r="C62" s="681"/>
      <c r="D62" s="2" t="s">
        <v>8</v>
      </c>
      <c r="F62" s="50"/>
      <c r="G62" s="50"/>
      <c r="H62" s="50"/>
      <c r="I62" s="50"/>
      <c r="J62" s="50"/>
      <c r="K62" s="50"/>
      <c r="L62" s="50"/>
      <c r="M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73"/>
      <c r="AG62" s="73"/>
      <c r="AH62" s="73"/>
      <c r="AI62" s="73"/>
      <c r="AJ62" s="73"/>
      <c r="AK62" s="73"/>
      <c r="AL62" s="50"/>
      <c r="AM62" s="50"/>
      <c r="AN62" s="50"/>
      <c r="AO62" s="50"/>
      <c r="AP62" s="50"/>
      <c r="AQ62" s="50"/>
      <c r="AR62" s="50"/>
      <c r="AS62" s="50"/>
      <c r="BF62" s="24"/>
      <c r="BG62" s="24"/>
      <c r="BH62" s="24"/>
      <c r="BI62" s="24"/>
      <c r="BJ62" s="24"/>
      <c r="BK62" s="24"/>
      <c r="CD62" s="24"/>
      <c r="CE62" s="24"/>
      <c r="CF62" s="24"/>
      <c r="CG62" s="24"/>
      <c r="CH62" s="24"/>
      <c r="CI62" s="24"/>
      <c r="CR62" s="24"/>
      <c r="CS62" s="24"/>
      <c r="CT62" s="24"/>
      <c r="CZ62" s="24"/>
      <c r="DB62" s="24"/>
      <c r="DC62" s="24"/>
      <c r="DD62" s="24"/>
      <c r="DE62" s="24"/>
      <c r="EX62" s="10" t="s">
        <v>81</v>
      </c>
    </row>
    <row r="63" spans="2:269" ht="15" customHeight="1" x14ac:dyDescent="0.2">
      <c r="B63" s="47"/>
      <c r="C63" s="47"/>
      <c r="D63" s="2"/>
      <c r="F63" s="50"/>
      <c r="G63" s="50"/>
      <c r="H63" s="50"/>
      <c r="I63" s="50"/>
      <c r="J63" s="50"/>
      <c r="K63" s="50"/>
      <c r="L63" s="50"/>
      <c r="M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CD63" s="24"/>
      <c r="CE63" s="24"/>
      <c r="CF63" s="24"/>
      <c r="CG63" s="24"/>
      <c r="CH63" s="24"/>
      <c r="CI63" s="24"/>
      <c r="CR63" s="24"/>
      <c r="CS63" s="24"/>
      <c r="CT63" s="24"/>
      <c r="CZ63" s="24"/>
      <c r="DB63" s="24"/>
      <c r="DC63" s="24"/>
      <c r="DD63" s="24"/>
      <c r="DE63" s="24"/>
      <c r="JE63" s="10" t="s">
        <v>81</v>
      </c>
    </row>
    <row r="64" spans="2:269" ht="15" customHeight="1" x14ac:dyDescent="0.2">
      <c r="C64" s="1"/>
      <c r="E64" s="24"/>
      <c r="F64" s="50"/>
      <c r="G64" s="50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24"/>
      <c r="AU64" s="24"/>
      <c r="AV64" s="24"/>
      <c r="AW64" s="24"/>
      <c r="AX64" s="24"/>
      <c r="AY64" s="24"/>
      <c r="AZ64" s="24"/>
      <c r="BA64" s="24"/>
    </row>
    <row r="65" spans="2:269" ht="15" customHeight="1" x14ac:dyDescent="0.2">
      <c r="B65" s="4" t="s">
        <v>114</v>
      </c>
      <c r="F65" s="50"/>
      <c r="G65" s="50"/>
      <c r="H65" s="50"/>
      <c r="I65" s="73"/>
      <c r="J65" s="73"/>
      <c r="K65" s="73"/>
      <c r="L65" s="73"/>
      <c r="M65" s="73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24"/>
      <c r="AU65" s="24"/>
      <c r="AV65" s="24"/>
      <c r="AW65" s="24"/>
      <c r="AX65" s="24"/>
      <c r="AY65" s="24"/>
      <c r="AZ65" s="24"/>
      <c r="BA65" s="24"/>
      <c r="BT65" s="24"/>
      <c r="BU65" s="24"/>
      <c r="BV65" s="24"/>
      <c r="BW65" s="24"/>
      <c r="BX65" s="24"/>
      <c r="BY65" s="24"/>
      <c r="BZ65" s="24"/>
      <c r="CA65" s="24"/>
      <c r="CV65" s="24"/>
      <c r="CW65" s="24"/>
      <c r="DG65" s="16"/>
    </row>
    <row r="66" spans="2:269" ht="15" customHeight="1" thickBot="1" x14ac:dyDescent="0.25">
      <c r="B66" s="4"/>
      <c r="F66" s="50"/>
      <c r="G66" s="50"/>
      <c r="H66" s="50"/>
      <c r="I66" s="73"/>
      <c r="J66" s="73"/>
      <c r="K66" s="73"/>
      <c r="L66" s="73"/>
      <c r="M66" s="73"/>
      <c r="T66" s="50"/>
      <c r="U66" s="50"/>
      <c r="V66" s="50"/>
      <c r="W66" s="50"/>
      <c r="X66" s="50"/>
      <c r="Y66" s="74"/>
      <c r="Z66" s="74"/>
      <c r="AA66" s="74"/>
      <c r="AB66" s="74"/>
      <c r="AC66" s="74"/>
      <c r="AD66" s="74"/>
      <c r="AE66" s="74"/>
      <c r="AF66" s="74"/>
      <c r="AG66" s="74"/>
      <c r="AH66" s="73"/>
      <c r="AI66" s="73"/>
      <c r="AJ66" s="73"/>
      <c r="AK66" s="73"/>
      <c r="AL66" s="50"/>
      <c r="AM66" s="50"/>
      <c r="AN66" s="50"/>
      <c r="AO66" s="50"/>
      <c r="AP66" s="50"/>
      <c r="AQ66" s="75" t="s">
        <v>1</v>
      </c>
      <c r="AR66" s="50"/>
      <c r="AS66" s="50"/>
      <c r="AT66" s="24"/>
      <c r="AU66" s="24"/>
      <c r="AV66" s="24"/>
      <c r="AW66" s="24"/>
      <c r="AX66" s="24"/>
      <c r="AY66" s="24"/>
      <c r="AZ66" s="24"/>
      <c r="BA66" s="24"/>
      <c r="BT66" s="24"/>
      <c r="BU66" s="24"/>
      <c r="BV66" s="24"/>
      <c r="BW66" s="24"/>
      <c r="BX66" s="24"/>
      <c r="BY66" s="24"/>
      <c r="BZ66" s="24"/>
      <c r="CA66" s="24"/>
      <c r="CV66" s="24"/>
      <c r="CW66" s="24"/>
      <c r="DH66" s="32"/>
      <c r="DI66" s="32"/>
      <c r="DK66" s="16"/>
      <c r="DM66" s="16"/>
      <c r="DN66" s="16"/>
      <c r="DO66" s="16"/>
      <c r="FI66" s="16"/>
      <c r="IS66" s="16"/>
      <c r="JI66" s="16" t="s">
        <v>1</v>
      </c>
    </row>
    <row r="67" spans="2:269" ht="15" customHeight="1" thickBot="1" x14ac:dyDescent="0.25">
      <c r="B67" s="694"/>
      <c r="C67" s="695"/>
      <c r="D67" s="695"/>
      <c r="E67" s="696"/>
      <c r="F67" s="197">
        <v>41456</v>
      </c>
      <c r="G67" s="198"/>
      <c r="H67" s="197">
        <v>41487</v>
      </c>
      <c r="I67" s="198"/>
      <c r="J67" s="197">
        <v>41518</v>
      </c>
      <c r="K67" s="198"/>
      <c r="L67" s="197">
        <v>41548</v>
      </c>
      <c r="M67" s="199"/>
      <c r="N67" s="197">
        <v>41579</v>
      </c>
      <c r="O67" s="198"/>
      <c r="P67" s="197">
        <v>41609</v>
      </c>
      <c r="Q67" s="200"/>
      <c r="R67" s="201" t="s">
        <v>76</v>
      </c>
      <c r="S67" s="202"/>
      <c r="T67" s="197">
        <v>41670</v>
      </c>
      <c r="U67" s="198"/>
      <c r="V67" s="197">
        <v>41671</v>
      </c>
      <c r="W67" s="198"/>
      <c r="X67" s="197">
        <v>41699</v>
      </c>
      <c r="Y67" s="198"/>
      <c r="Z67" s="197">
        <v>41730</v>
      </c>
      <c r="AA67" s="199"/>
      <c r="AB67" s="197">
        <v>41760</v>
      </c>
      <c r="AC67" s="199"/>
      <c r="AD67" s="197">
        <v>41791</v>
      </c>
      <c r="AE67" s="199"/>
      <c r="AF67" s="197">
        <v>41821</v>
      </c>
      <c r="AG67" s="199"/>
      <c r="AH67" s="198">
        <v>41853</v>
      </c>
      <c r="AI67" s="198"/>
      <c r="AJ67" s="197">
        <v>41883</v>
      </c>
      <c r="AK67" s="199"/>
      <c r="AL67" s="198">
        <v>41914</v>
      </c>
      <c r="AM67" s="198"/>
      <c r="AN67" s="197">
        <v>41946</v>
      </c>
      <c r="AO67" s="199"/>
      <c r="AP67" s="197">
        <v>41947</v>
      </c>
      <c r="AQ67" s="198"/>
      <c r="AR67" s="201" t="s">
        <v>76</v>
      </c>
      <c r="AS67" s="202"/>
      <c r="AT67" s="197">
        <v>42008</v>
      </c>
      <c r="AU67" s="199"/>
      <c r="AV67" s="197">
        <v>42040</v>
      </c>
      <c r="AW67" s="199"/>
      <c r="AX67" s="197">
        <v>42069</v>
      </c>
      <c r="AY67" s="199"/>
      <c r="AZ67" s="197">
        <v>42101</v>
      </c>
      <c r="BA67" s="199"/>
      <c r="BB67" s="197">
        <v>42132</v>
      </c>
      <c r="BC67" s="199"/>
      <c r="BD67" s="197">
        <v>42164</v>
      </c>
      <c r="BE67" s="199"/>
      <c r="BF67" s="197">
        <v>42195</v>
      </c>
      <c r="BG67" s="199"/>
      <c r="BH67" s="197">
        <v>42227</v>
      </c>
      <c r="BI67" s="199"/>
      <c r="BJ67" s="197">
        <v>42259</v>
      </c>
      <c r="BK67" s="198"/>
      <c r="BL67" s="268">
        <v>42284</v>
      </c>
      <c r="BM67" s="197"/>
      <c r="BN67" s="339">
        <v>42316</v>
      </c>
      <c r="BO67" s="127"/>
      <c r="BP67" s="127">
        <v>42347</v>
      </c>
      <c r="BQ67" s="94"/>
      <c r="BR67" s="115" t="s">
        <v>76</v>
      </c>
      <c r="BS67" s="116"/>
      <c r="BT67" s="102">
        <v>42379</v>
      </c>
      <c r="BU67" s="95"/>
      <c r="BV67" s="94">
        <v>42411</v>
      </c>
      <c r="BW67" s="95"/>
      <c r="BX67" s="94">
        <v>42460</v>
      </c>
      <c r="BY67" s="95"/>
      <c r="BZ67" s="94">
        <v>42461</v>
      </c>
      <c r="CA67" s="95"/>
      <c r="CB67" s="94">
        <v>42492</v>
      </c>
      <c r="CC67" s="95"/>
      <c r="CD67" s="94">
        <v>42523</v>
      </c>
      <c r="CE67" s="95"/>
      <c r="CF67" s="94">
        <v>42554</v>
      </c>
      <c r="CG67" s="95"/>
      <c r="CH67" s="94">
        <v>42586</v>
      </c>
      <c r="CI67" s="95"/>
      <c r="CJ67" s="94">
        <v>42617</v>
      </c>
      <c r="CK67" s="95"/>
      <c r="CL67" s="94">
        <v>42648</v>
      </c>
      <c r="CM67" s="95"/>
      <c r="CN67" s="94">
        <v>42680</v>
      </c>
      <c r="CO67" s="102"/>
      <c r="CP67" s="268">
        <v>42711</v>
      </c>
      <c r="CQ67" s="268"/>
      <c r="CR67" s="640" t="s">
        <v>76</v>
      </c>
      <c r="CS67" s="211"/>
      <c r="CT67" s="171">
        <v>42736</v>
      </c>
      <c r="CU67" s="102"/>
      <c r="CV67" s="94">
        <v>42768</v>
      </c>
      <c r="CW67" s="102"/>
      <c r="CX67" s="94">
        <v>42797</v>
      </c>
      <c r="CY67" s="95"/>
      <c r="CZ67" s="102">
        <v>42829</v>
      </c>
      <c r="DA67" s="102"/>
      <c r="DB67" s="94">
        <v>42860</v>
      </c>
      <c r="DC67" s="102"/>
      <c r="DD67" s="94">
        <v>42892</v>
      </c>
      <c r="DE67" s="102"/>
      <c r="DF67" s="94">
        <v>42893</v>
      </c>
      <c r="DG67" s="95"/>
      <c r="DH67" s="102">
        <v>42955</v>
      </c>
      <c r="DI67" s="95"/>
      <c r="DJ67" s="102">
        <v>42987</v>
      </c>
      <c r="DK67" s="95"/>
      <c r="DL67" s="102">
        <v>43018</v>
      </c>
      <c r="DM67" s="95"/>
      <c r="DN67" s="102">
        <v>43050</v>
      </c>
      <c r="DO67" s="102"/>
      <c r="DP67" s="94">
        <v>43081</v>
      </c>
      <c r="DQ67" s="111"/>
      <c r="DR67" s="140" t="str">
        <f>DR55</f>
        <v>年初来累計</v>
      </c>
      <c r="DS67" s="141"/>
      <c r="DT67" s="171">
        <v>43111</v>
      </c>
      <c r="DU67" s="102"/>
      <c r="DV67" s="94">
        <v>43143</v>
      </c>
      <c r="DW67" s="102"/>
      <c r="DX67" s="94">
        <v>43172</v>
      </c>
      <c r="DY67" s="102"/>
      <c r="DZ67" s="94">
        <v>43204</v>
      </c>
      <c r="EA67" s="95"/>
      <c r="EB67" s="94">
        <v>43235</v>
      </c>
      <c r="EC67" s="102"/>
      <c r="ED67" s="94">
        <v>43267</v>
      </c>
      <c r="EE67" s="102"/>
      <c r="EF67" s="94">
        <v>43298</v>
      </c>
      <c r="EG67" s="102"/>
      <c r="EH67" s="94">
        <v>43330</v>
      </c>
      <c r="EI67" s="102"/>
      <c r="EJ67" s="94">
        <v>43362</v>
      </c>
      <c r="EK67" s="102"/>
      <c r="EL67" s="94">
        <v>43393</v>
      </c>
      <c r="EM67" s="102"/>
      <c r="EN67" s="127">
        <v>43413</v>
      </c>
      <c r="EO67" s="94"/>
      <c r="EP67" s="127">
        <v>43444</v>
      </c>
      <c r="EQ67" s="359"/>
      <c r="ER67" s="140" t="s">
        <v>77</v>
      </c>
      <c r="ES67" s="141"/>
      <c r="ET67" s="127">
        <v>43486</v>
      </c>
      <c r="EU67" s="94"/>
      <c r="EV67" s="127">
        <v>43518</v>
      </c>
      <c r="EW67" s="94"/>
      <c r="EX67" s="127">
        <v>43525</v>
      </c>
      <c r="EY67" s="94"/>
      <c r="EZ67" s="127">
        <v>43557</v>
      </c>
      <c r="FA67" s="94"/>
      <c r="FB67" s="127">
        <v>43588</v>
      </c>
      <c r="FC67" s="94"/>
      <c r="FD67" s="127">
        <v>43620</v>
      </c>
      <c r="FE67" s="94"/>
      <c r="FF67" s="127">
        <v>43651</v>
      </c>
      <c r="FG67" s="94"/>
      <c r="FH67" s="127">
        <v>43683</v>
      </c>
      <c r="FI67" s="94"/>
      <c r="FJ67" s="127">
        <v>43715</v>
      </c>
      <c r="FK67" s="127"/>
      <c r="FL67" s="95">
        <v>43746</v>
      </c>
      <c r="FM67" s="94"/>
      <c r="FN67" s="127">
        <v>43778</v>
      </c>
      <c r="FO67" s="94"/>
      <c r="FP67" s="127">
        <v>43809</v>
      </c>
      <c r="FQ67" s="359"/>
      <c r="FR67" s="140" t="s">
        <v>77</v>
      </c>
      <c r="FS67" s="511"/>
      <c r="FT67" s="171">
        <v>43840</v>
      </c>
      <c r="FU67" s="95"/>
      <c r="FV67" s="94">
        <v>43871</v>
      </c>
      <c r="FW67" s="95"/>
      <c r="FX67" s="94">
        <v>43901</v>
      </c>
      <c r="FY67" s="95"/>
      <c r="FZ67" s="94">
        <v>43933</v>
      </c>
      <c r="GA67" s="95"/>
      <c r="GB67" s="94">
        <v>43964</v>
      </c>
      <c r="GC67" s="95"/>
      <c r="GD67" s="94">
        <v>43996</v>
      </c>
      <c r="GE67" s="102"/>
      <c r="GF67" s="94">
        <v>44027</v>
      </c>
      <c r="GG67" s="102"/>
      <c r="GH67" s="94">
        <v>44059</v>
      </c>
      <c r="GI67" s="95"/>
      <c r="GJ67" s="94">
        <v>44091</v>
      </c>
      <c r="GK67" s="95"/>
      <c r="GL67" s="94">
        <v>44122</v>
      </c>
      <c r="GM67" s="102"/>
      <c r="GN67" s="94">
        <v>44154</v>
      </c>
      <c r="GO67" s="102"/>
      <c r="GP67" s="94">
        <v>44185</v>
      </c>
      <c r="GQ67" s="111"/>
      <c r="GR67" s="140" t="s">
        <v>77</v>
      </c>
      <c r="GS67" s="141"/>
      <c r="GT67" s="94">
        <v>44216</v>
      </c>
      <c r="GU67" s="102"/>
      <c r="GV67" s="94">
        <v>44248</v>
      </c>
      <c r="GW67" s="95"/>
      <c r="GX67" s="102">
        <v>44257</v>
      </c>
      <c r="GY67" s="102"/>
      <c r="GZ67" s="94">
        <v>44289</v>
      </c>
      <c r="HA67" s="102"/>
      <c r="HB67" s="94">
        <v>44320</v>
      </c>
      <c r="HC67" s="102"/>
      <c r="HD67" s="94">
        <v>44352</v>
      </c>
      <c r="HE67" s="102"/>
      <c r="HF67" s="94">
        <v>44383</v>
      </c>
      <c r="HG67" s="102"/>
      <c r="HH67" s="94">
        <v>44415</v>
      </c>
      <c r="HI67" s="102"/>
      <c r="HJ67" s="94">
        <v>44447</v>
      </c>
      <c r="HK67" s="102"/>
      <c r="HL67" s="94">
        <v>44478</v>
      </c>
      <c r="HM67" s="102"/>
      <c r="HN67" s="94">
        <v>44510</v>
      </c>
      <c r="HO67" s="102"/>
      <c r="HP67" s="94">
        <v>44541</v>
      </c>
      <c r="HQ67" s="111"/>
      <c r="HR67" s="140" t="s">
        <v>77</v>
      </c>
      <c r="HS67" s="141"/>
      <c r="HT67" s="94">
        <v>44562</v>
      </c>
      <c r="HU67" s="102"/>
      <c r="HV67" s="94">
        <v>44594</v>
      </c>
      <c r="HW67" s="102"/>
      <c r="HX67" s="94">
        <v>44623</v>
      </c>
      <c r="HY67" s="102"/>
      <c r="HZ67" s="94">
        <v>44655</v>
      </c>
      <c r="IA67" s="102"/>
      <c r="IB67" s="94">
        <v>44686</v>
      </c>
      <c r="IC67" s="102"/>
      <c r="ID67" s="94">
        <v>44718</v>
      </c>
      <c r="IE67" s="102"/>
      <c r="IF67" s="94">
        <v>44749</v>
      </c>
      <c r="IG67" s="102"/>
      <c r="IH67" s="94">
        <v>44781</v>
      </c>
      <c r="II67" s="102"/>
      <c r="IJ67" s="94">
        <v>44813</v>
      </c>
      <c r="IK67" s="102"/>
      <c r="IL67" s="94">
        <v>44844</v>
      </c>
      <c r="IM67" s="95"/>
      <c r="IN67" s="94">
        <v>44876</v>
      </c>
      <c r="IO67" s="95"/>
      <c r="IP67" s="102">
        <v>44907</v>
      </c>
      <c r="IQ67" s="111"/>
      <c r="IR67" s="140" t="s">
        <v>77</v>
      </c>
      <c r="IS67" s="141"/>
      <c r="IT67" s="94">
        <v>44927</v>
      </c>
      <c r="IU67" s="102"/>
      <c r="IV67" s="94">
        <v>44959</v>
      </c>
      <c r="IW67" s="102"/>
      <c r="IX67" s="94">
        <v>44988</v>
      </c>
      <c r="IY67" s="102"/>
      <c r="IZ67" s="94">
        <v>45020</v>
      </c>
      <c r="JA67" s="102"/>
      <c r="JB67" s="94">
        <v>45051</v>
      </c>
      <c r="JC67" s="102"/>
      <c r="JD67" s="94">
        <v>45083</v>
      </c>
      <c r="JE67" s="102"/>
      <c r="JF67" s="94">
        <v>45113</v>
      </c>
      <c r="JG67" s="102"/>
      <c r="JH67" s="140" t="s">
        <v>77</v>
      </c>
      <c r="JI67" s="141"/>
    </row>
    <row r="68" spans="2:269" ht="15" customHeight="1" thickTop="1" x14ac:dyDescent="0.2">
      <c r="B68" s="688" t="s">
        <v>13</v>
      </c>
      <c r="C68" s="689"/>
      <c r="D68" s="689"/>
      <c r="E68" s="690"/>
      <c r="F68" s="340">
        <f>F70+F72</f>
        <v>206.011</v>
      </c>
      <c r="G68" s="341"/>
      <c r="H68" s="340">
        <f>H70+H72</f>
        <v>138.02100000000002</v>
      </c>
      <c r="I68" s="341"/>
      <c r="J68" s="340">
        <f>J70+J72</f>
        <v>196.45099999999999</v>
      </c>
      <c r="K68" s="341"/>
      <c r="L68" s="340">
        <f>L70+L72</f>
        <v>232.422</v>
      </c>
      <c r="M68" s="341"/>
      <c r="N68" s="340">
        <f>N70+N72</f>
        <v>138.15600000000001</v>
      </c>
      <c r="O68" s="341"/>
      <c r="P68" s="340">
        <f>P70+P72</f>
        <v>139.625</v>
      </c>
      <c r="Q68" s="796"/>
      <c r="R68" s="253"/>
      <c r="S68" s="251"/>
      <c r="T68" s="340">
        <f>T70+T72</f>
        <v>126</v>
      </c>
      <c r="U68" s="341"/>
      <c r="V68" s="340">
        <f>V70+V72</f>
        <v>197.62900000000002</v>
      </c>
      <c r="W68" s="341"/>
      <c r="X68" s="340">
        <f>X70+X72</f>
        <v>156.37700000000001</v>
      </c>
      <c r="Y68" s="341"/>
      <c r="Z68" s="340">
        <f>Z70+Z72</f>
        <v>172.364</v>
      </c>
      <c r="AA68" s="342"/>
      <c r="AB68" s="340">
        <v>157</v>
      </c>
      <c r="AC68" s="342"/>
      <c r="AD68" s="340">
        <v>231</v>
      </c>
      <c r="AE68" s="342"/>
      <c r="AF68" s="250">
        <f>AF70+AF72</f>
        <v>115</v>
      </c>
      <c r="AG68" s="251"/>
      <c r="AH68" s="252">
        <f>AH70+AH72</f>
        <v>162</v>
      </c>
      <c r="AI68" s="251"/>
      <c r="AJ68" s="252">
        <f>AJ70+AJ72</f>
        <v>196</v>
      </c>
      <c r="AK68" s="251"/>
      <c r="AL68" s="252">
        <f>AL70+AL72</f>
        <v>156</v>
      </c>
      <c r="AM68" s="251"/>
      <c r="AN68" s="252">
        <f>AN70+AN72</f>
        <v>165</v>
      </c>
      <c r="AO68" s="251"/>
      <c r="AP68" s="252">
        <f>AP70+AP72</f>
        <v>91</v>
      </c>
      <c r="AQ68" s="251"/>
      <c r="AR68" s="253">
        <f>AR70+AR72</f>
        <v>1925.37</v>
      </c>
      <c r="AS68" s="251"/>
      <c r="AT68" s="343">
        <v>165.8</v>
      </c>
      <c r="AU68" s="344"/>
      <c r="AV68" s="345">
        <v>180.2</v>
      </c>
      <c r="AW68" s="346"/>
      <c r="AX68" s="345">
        <v>219.67</v>
      </c>
      <c r="AY68" s="346"/>
      <c r="AZ68" s="345">
        <v>102.8</v>
      </c>
      <c r="BA68" s="346"/>
      <c r="BB68" s="345">
        <v>186.94900000000001</v>
      </c>
      <c r="BC68" s="346"/>
      <c r="BD68" s="345">
        <v>220.20000000000002</v>
      </c>
      <c r="BE68" s="346"/>
      <c r="BF68" s="345">
        <v>210.08499999999998</v>
      </c>
      <c r="BG68" s="346"/>
      <c r="BH68" s="347">
        <v>168</v>
      </c>
      <c r="BI68" s="346"/>
      <c r="BJ68" s="345">
        <v>206.33500000000001</v>
      </c>
      <c r="BK68" s="345"/>
      <c r="BL68" s="347">
        <v>151.38200000000001</v>
      </c>
      <c r="BM68" s="345"/>
      <c r="BN68" s="348">
        <f>BO70+BO72</f>
        <v>121.646</v>
      </c>
      <c r="BO68" s="346"/>
      <c r="BP68" s="345">
        <f>BQ70+BQ72</f>
        <v>137.57300000000001</v>
      </c>
      <c r="BQ68" s="349"/>
      <c r="BR68" s="302">
        <f>SUM(AT68:BQ68)</f>
        <v>2070.64</v>
      </c>
      <c r="BS68" s="303"/>
      <c r="BT68" s="609">
        <v>152.31200000000001</v>
      </c>
      <c r="BU68" s="653"/>
      <c r="BV68" s="608">
        <v>183.96699999999998</v>
      </c>
      <c r="BW68" s="653"/>
      <c r="BX68" s="608">
        <v>164.786</v>
      </c>
      <c r="BY68" s="653"/>
      <c r="BZ68" s="608">
        <v>153.21100000000001</v>
      </c>
      <c r="CA68" s="653"/>
      <c r="CB68" s="608">
        <v>110.23099999999999</v>
      </c>
      <c r="CC68" s="653"/>
      <c r="CD68" s="608">
        <v>131.381</v>
      </c>
      <c r="CE68" s="653"/>
      <c r="CF68" s="608">
        <v>103.66499999999999</v>
      </c>
      <c r="CG68" s="653"/>
      <c r="CH68" s="608">
        <f>CH70+CH72</f>
        <v>173.45099999999999</v>
      </c>
      <c r="CI68" s="653"/>
      <c r="CJ68" s="608">
        <f>CJ70+CJ72</f>
        <v>223.88</v>
      </c>
      <c r="CK68" s="653"/>
      <c r="CL68" s="608">
        <f>CL70+CL72</f>
        <v>235.411</v>
      </c>
      <c r="CM68" s="653"/>
      <c r="CN68" s="608">
        <f>CN70+CN72</f>
        <v>131.351</v>
      </c>
      <c r="CO68" s="653"/>
      <c r="CP68" s="608">
        <f>CP70+CP72</f>
        <v>161.35599999999999</v>
      </c>
      <c r="CQ68" s="749"/>
      <c r="CR68" s="645">
        <f>BT68+BV68+BX68+BZ68+CB68+CD68+CF68+CH68+CJ68+CL68+CN68+CP68</f>
        <v>1925.0020000000002</v>
      </c>
      <c r="CS68" s="646"/>
      <c r="CT68" s="752">
        <v>95.44</v>
      </c>
      <c r="CU68" s="609"/>
      <c r="CV68" s="608">
        <v>211.56099999999998</v>
      </c>
      <c r="CW68" s="609"/>
      <c r="CX68" s="608">
        <v>234.923</v>
      </c>
      <c r="CY68" s="609"/>
      <c r="CZ68" s="608">
        <v>214.05199999999999</v>
      </c>
      <c r="DA68" s="609"/>
      <c r="DB68" s="608">
        <v>170.09100000000001</v>
      </c>
      <c r="DC68" s="609"/>
      <c r="DD68" s="608">
        <v>191.98000000000002</v>
      </c>
      <c r="DE68" s="609"/>
      <c r="DF68" s="608">
        <v>192.99799999999999</v>
      </c>
      <c r="DG68" s="609"/>
      <c r="DH68" s="608">
        <v>192.87100000000001</v>
      </c>
      <c r="DI68" s="609"/>
      <c r="DJ68" s="608">
        <f>DJ70+DJ72</f>
        <v>138.91899999999998</v>
      </c>
      <c r="DK68" s="609"/>
      <c r="DL68" s="608">
        <v>167.613</v>
      </c>
      <c r="DM68" s="609"/>
      <c r="DN68" s="608">
        <v>187.45100000000002</v>
      </c>
      <c r="DO68" s="609"/>
      <c r="DP68" s="555">
        <f>DP70+DP72</f>
        <v>146.143</v>
      </c>
      <c r="DQ68" s="578"/>
      <c r="DR68" s="492">
        <f>SUM(CT68:DQ68)</f>
        <v>2144.0419999999999</v>
      </c>
      <c r="DS68" s="493"/>
      <c r="DT68" s="641">
        <f>DT70+DT72</f>
        <v>116.637</v>
      </c>
      <c r="DU68" s="494"/>
      <c r="DV68" s="555">
        <v>84.78</v>
      </c>
      <c r="DW68" s="494"/>
      <c r="DX68" s="555">
        <v>124.04229999999998</v>
      </c>
      <c r="DY68" s="494"/>
      <c r="DZ68" s="555">
        <v>123.04300000000001</v>
      </c>
      <c r="EA68" s="642"/>
      <c r="EB68" s="494">
        <v>99.187000000000012</v>
      </c>
      <c r="EC68" s="494"/>
      <c r="ED68" s="555">
        <v>114.67400000000001</v>
      </c>
      <c r="EE68" s="494"/>
      <c r="EF68" s="555">
        <v>131</v>
      </c>
      <c r="EG68" s="494"/>
      <c r="EH68" s="555">
        <v>123.48099999999999</v>
      </c>
      <c r="EI68" s="494"/>
      <c r="EJ68" s="555">
        <v>74.454999999999998</v>
      </c>
      <c r="EK68" s="494"/>
      <c r="EL68" s="555">
        <v>131.11599999999999</v>
      </c>
      <c r="EM68" s="494"/>
      <c r="EN68" s="316">
        <v>105.58699999999999</v>
      </c>
      <c r="EO68" s="318"/>
      <c r="EP68" s="316">
        <v>83.12299999999999</v>
      </c>
      <c r="EQ68" s="532"/>
      <c r="ER68" s="512">
        <v>1311.0023000000001</v>
      </c>
      <c r="ES68" s="567"/>
      <c r="ET68" s="316">
        <v>70.88900000000001</v>
      </c>
      <c r="EU68" s="318"/>
      <c r="EV68" s="316">
        <v>92.042000000000002</v>
      </c>
      <c r="EW68" s="318"/>
      <c r="EX68" s="316">
        <v>79.591999999999999</v>
      </c>
      <c r="EY68" s="318"/>
      <c r="EZ68" s="316">
        <v>79.412000000000006</v>
      </c>
      <c r="FA68" s="318"/>
      <c r="FB68" s="316">
        <v>82.204999999999998</v>
      </c>
      <c r="FC68" s="318"/>
      <c r="FD68" s="316">
        <v>106.27800000000001</v>
      </c>
      <c r="FE68" s="318"/>
      <c r="FF68" s="316">
        <v>173.05500000000001</v>
      </c>
      <c r="FG68" s="318"/>
      <c r="FH68" s="316">
        <v>135.679</v>
      </c>
      <c r="FI68" s="318"/>
      <c r="FJ68" s="316">
        <v>65.290999999999997</v>
      </c>
      <c r="FK68" s="317"/>
      <c r="FL68" s="318">
        <v>131.94499999999999</v>
      </c>
      <c r="FM68" s="318"/>
      <c r="FN68" s="316">
        <v>56.113</v>
      </c>
      <c r="FO68" s="318"/>
      <c r="FP68" s="316">
        <v>58.484999999999999</v>
      </c>
      <c r="FQ68" s="532"/>
      <c r="FR68" s="512">
        <v>1130.9859999999999</v>
      </c>
      <c r="FS68" s="318"/>
      <c r="FT68" s="515">
        <f>FT70+FT72</f>
        <v>108.64</v>
      </c>
      <c r="FU68" s="175"/>
      <c r="FV68" s="117">
        <f>FV70+FV72</f>
        <v>89.346000000000004</v>
      </c>
      <c r="FW68" s="175"/>
      <c r="FX68" s="117">
        <f>FX70+FX72</f>
        <v>75.27</v>
      </c>
      <c r="FY68" s="118"/>
      <c r="FZ68" s="117">
        <f>FZ70+FZ72</f>
        <v>5.7808580000000003</v>
      </c>
      <c r="GA68" s="118"/>
      <c r="GB68" s="117">
        <f>GB70+GB72</f>
        <v>11.131</v>
      </c>
      <c r="GC68" s="118"/>
      <c r="GD68" s="117">
        <f>GD70+GD72</f>
        <v>12.201502999999999</v>
      </c>
      <c r="GE68" s="118"/>
      <c r="GF68" s="117">
        <f>GF70+GF72</f>
        <v>8.1217600000000001</v>
      </c>
      <c r="GG68" s="118"/>
      <c r="GH68" s="117">
        <f>GH70+GH72</f>
        <v>26.454000000000001</v>
      </c>
      <c r="GI68" s="175"/>
      <c r="GJ68" s="117">
        <f>GJ70+GJ72</f>
        <v>46.92</v>
      </c>
      <c r="GK68" s="175"/>
      <c r="GL68" s="117">
        <f>GL70+GL72</f>
        <v>32.849000000000004</v>
      </c>
      <c r="GM68" s="118"/>
      <c r="GN68" s="117">
        <f>GN70+GN72</f>
        <v>41.364000000000004</v>
      </c>
      <c r="GO68" s="118"/>
      <c r="GP68" s="117">
        <f>GP70+GP72</f>
        <v>51.795000000000002</v>
      </c>
      <c r="GQ68" s="170"/>
      <c r="GR68" s="474">
        <f>FT68+FV68+FX68+FZ68+GB68+GD68+GF68+GH68+GJ68+GL68+GN68+GP68</f>
        <v>509.87312100000003</v>
      </c>
      <c r="GS68" s="475"/>
      <c r="GT68" s="117">
        <f>GT70+GT72</f>
        <v>33.558599999999998</v>
      </c>
      <c r="GU68" s="118"/>
      <c r="GV68" s="117">
        <f>GV70+GV72</f>
        <v>54.661443000000006</v>
      </c>
      <c r="GW68" s="175"/>
      <c r="GX68" s="118">
        <f>GX70+GX72</f>
        <v>49.676000000000002</v>
      </c>
      <c r="GY68" s="118"/>
      <c r="GZ68" s="117">
        <f>GZ70+GZ72</f>
        <v>74.039596000000003</v>
      </c>
      <c r="HA68" s="118"/>
      <c r="HB68" s="117">
        <f>HB70+HB72</f>
        <v>84.88</v>
      </c>
      <c r="HC68" s="118"/>
      <c r="HD68" s="117">
        <f>HD70+HD72</f>
        <v>68.72829999999999</v>
      </c>
      <c r="HE68" s="118"/>
      <c r="HF68" s="117">
        <f>HF70+HF72</f>
        <v>60.147556999999999</v>
      </c>
      <c r="HG68" s="118"/>
      <c r="HH68" s="117">
        <f>HH70+HH72</f>
        <v>62.487000000000002</v>
      </c>
      <c r="HI68" s="118"/>
      <c r="HJ68" s="117">
        <f>HJ70+HJ72</f>
        <v>49.725999999999999</v>
      </c>
      <c r="HK68" s="118"/>
      <c r="HL68" s="117">
        <f>HL70+HL72</f>
        <v>70.079000000000008</v>
      </c>
      <c r="HM68" s="118"/>
      <c r="HN68" s="117">
        <f>HN70+HN72</f>
        <v>49.221000000000004</v>
      </c>
      <c r="HO68" s="118"/>
      <c r="HP68" s="117">
        <f>HP70+HP72</f>
        <v>65.405000000000001</v>
      </c>
      <c r="HQ68" s="170"/>
      <c r="HR68" s="486">
        <f>GT68+GV68+GX68+GZ68+HB68+HD68+HF68+HH68+HJ68+HL68+HN68+HP68</f>
        <v>722.60949600000004</v>
      </c>
      <c r="HS68" s="487"/>
      <c r="HT68" s="465">
        <f>HT70+HT72</f>
        <v>59.777480999999995</v>
      </c>
      <c r="HU68" s="466"/>
      <c r="HV68" s="465">
        <f>HV70+HV72</f>
        <v>52.629999999999995</v>
      </c>
      <c r="HW68" s="466"/>
      <c r="HX68" s="465">
        <f>HX70+HX72</f>
        <v>75.484000000000009</v>
      </c>
      <c r="HY68" s="466"/>
      <c r="HZ68" s="465">
        <f>HZ70+HZ72</f>
        <v>68.24799999999999</v>
      </c>
      <c r="IA68" s="466"/>
      <c r="IB68" s="465">
        <f>IB70+IB72</f>
        <v>67.662999999999997</v>
      </c>
      <c r="IC68" s="466"/>
      <c r="ID68" s="465">
        <f>ID70+ID72</f>
        <v>75.369</v>
      </c>
      <c r="IE68" s="466"/>
      <c r="IF68" s="465">
        <f>IF70+IF72</f>
        <v>63.817</v>
      </c>
      <c r="IG68" s="466"/>
      <c r="IH68" s="120">
        <f>IH70+IH72</f>
        <v>106.80199999999999</v>
      </c>
      <c r="II68" s="121"/>
      <c r="IJ68" s="120">
        <f>IJ70+IJ72</f>
        <v>85.228000000000009</v>
      </c>
      <c r="IK68" s="121"/>
      <c r="IL68" s="120">
        <f>IL70+IL72</f>
        <v>104.523</v>
      </c>
      <c r="IM68" s="490"/>
      <c r="IN68" s="120">
        <f>IN70+IN72</f>
        <v>92.173000000000002</v>
      </c>
      <c r="IO68" s="490"/>
      <c r="IP68" s="121">
        <f>IP70+IP72</f>
        <v>67.855999999999995</v>
      </c>
      <c r="IQ68" s="491"/>
      <c r="IR68" s="486">
        <f>HT68+HV68+HX68+HZ68+IB68+ID68+IF68+IH68+IJ68+IL68+IN68+IP68</f>
        <v>919.57048100000009</v>
      </c>
      <c r="IS68" s="487"/>
      <c r="IT68" s="120">
        <f>IT70+IT72</f>
        <v>99.421457000000004</v>
      </c>
      <c r="IU68" s="121"/>
      <c r="IV68" s="120">
        <f>IV70+IV72</f>
        <v>69.652000000000001</v>
      </c>
      <c r="IW68" s="121"/>
      <c r="IX68" s="120">
        <f>IX70+IX72</f>
        <v>169.828</v>
      </c>
      <c r="IY68" s="121"/>
      <c r="IZ68" s="120">
        <f>IZ70+IZ72</f>
        <v>82.082999999999998</v>
      </c>
      <c r="JA68" s="121"/>
      <c r="JB68" s="120">
        <f>JB70+JB72</f>
        <v>189.70299999999997</v>
      </c>
      <c r="JC68" s="121"/>
      <c r="JD68" s="120">
        <f>JD70+JD72</f>
        <v>52.204000000000001</v>
      </c>
      <c r="JE68" s="121"/>
      <c r="JF68" s="120">
        <f>JF70+JF72</f>
        <v>100.182</v>
      </c>
      <c r="JG68" s="121"/>
      <c r="JH68" s="486">
        <f>IT68+IV68+IX68+IZ68+JB68+JF68+JD68</f>
        <v>763.07345699999996</v>
      </c>
      <c r="JI68" s="487"/>
    </row>
    <row r="69" spans="2:269" ht="15" customHeight="1" thickBot="1" x14ac:dyDescent="0.25">
      <c r="B69" s="691" t="s">
        <v>19</v>
      </c>
      <c r="C69" s="692"/>
      <c r="D69" s="692"/>
      <c r="E69" s="693"/>
      <c r="F69" s="254">
        <v>0.35</v>
      </c>
      <c r="G69" s="255"/>
      <c r="H69" s="254">
        <v>0.35</v>
      </c>
      <c r="I69" s="255"/>
      <c r="J69" s="254">
        <v>1.9590000000000001</v>
      </c>
      <c r="K69" s="255"/>
      <c r="L69" s="254">
        <v>1.0449999999999999</v>
      </c>
      <c r="M69" s="256"/>
      <c r="N69" s="254">
        <v>0.65300000000000002</v>
      </c>
      <c r="O69" s="255"/>
      <c r="P69" s="254">
        <v>0.77100000000000002</v>
      </c>
      <c r="Q69" s="322"/>
      <c r="R69" s="258"/>
      <c r="S69" s="257"/>
      <c r="T69" s="254">
        <v>-0.34399999999999997</v>
      </c>
      <c r="U69" s="255"/>
      <c r="V69" s="254">
        <v>0.67500000000000004</v>
      </c>
      <c r="W69" s="255"/>
      <c r="X69" s="254">
        <v>0.59599999999999997</v>
      </c>
      <c r="Y69" s="255"/>
      <c r="Z69" s="254">
        <v>0.44900000000000001</v>
      </c>
      <c r="AA69" s="256"/>
      <c r="AB69" s="254">
        <v>0.16300000000000001</v>
      </c>
      <c r="AC69" s="256"/>
      <c r="AD69" s="254">
        <v>1.617</v>
      </c>
      <c r="AE69" s="256"/>
      <c r="AF69" s="257">
        <v>-0.442</v>
      </c>
      <c r="AG69" s="257"/>
      <c r="AH69" s="256">
        <v>0.17399999999999999</v>
      </c>
      <c r="AI69" s="257"/>
      <c r="AJ69" s="256">
        <v>-6.0000000000000001E-3</v>
      </c>
      <c r="AK69" s="257"/>
      <c r="AL69" s="256">
        <v>-0.32700000000000001</v>
      </c>
      <c r="AM69" s="257"/>
      <c r="AN69" s="256">
        <v>0.19600000000000001</v>
      </c>
      <c r="AO69" s="257"/>
      <c r="AP69" s="256">
        <v>-0.34399999999999997</v>
      </c>
      <c r="AQ69" s="257"/>
      <c r="AR69" s="258">
        <v>0.104</v>
      </c>
      <c r="AS69" s="257"/>
      <c r="AT69" s="325">
        <v>0.31796502384737679</v>
      </c>
      <c r="AU69" s="326"/>
      <c r="AV69" s="325">
        <v>-8.8052065040814975E-2</v>
      </c>
      <c r="AW69" s="326"/>
      <c r="AX69" s="325">
        <v>0.40447678172971813</v>
      </c>
      <c r="AY69" s="326"/>
      <c r="AZ69" s="325">
        <v>-0.40358775614397446</v>
      </c>
      <c r="BA69" s="326"/>
      <c r="BB69" s="325">
        <v>0.19075796178343962</v>
      </c>
      <c r="BC69" s="326"/>
      <c r="BD69" s="325">
        <v>-4.6753246753246658E-2</v>
      </c>
      <c r="BE69" s="326"/>
      <c r="BF69" s="325">
        <v>0.82862290772672265</v>
      </c>
      <c r="BG69" s="326"/>
      <c r="BH69" s="327">
        <v>3.9E-2</v>
      </c>
      <c r="BI69" s="325"/>
      <c r="BJ69" s="328">
        <v>5.6491997009759265E-2</v>
      </c>
      <c r="BK69" s="328"/>
      <c r="BL69" s="327">
        <v>-3.3000000000000002E-2</v>
      </c>
      <c r="BM69" s="328"/>
      <c r="BN69" s="329">
        <v>-0.26400000000000001</v>
      </c>
      <c r="BO69" s="325"/>
      <c r="BP69" s="328">
        <v>0.503</v>
      </c>
      <c r="BQ69" s="330"/>
      <c r="BR69" s="331">
        <v>7.4999999999999997E-2</v>
      </c>
      <c r="BS69" s="332"/>
      <c r="BT69" s="660">
        <f t="shared" ref="BT69" si="234">1-(BT68/AT68)</f>
        <v>8.1351025331725002E-2</v>
      </c>
      <c r="BU69" s="248"/>
      <c r="BV69" s="651">
        <f t="shared" ref="BV69" si="235">1-(BV68/AV68)</f>
        <v>-2.0904550499444952E-2</v>
      </c>
      <c r="BW69" s="248"/>
      <c r="BX69" s="651">
        <f t="shared" ref="BX69" si="236">1-(BX68/AX68)</f>
        <v>0.24984749852050803</v>
      </c>
      <c r="BY69" s="248"/>
      <c r="BZ69" s="651">
        <f t="shared" ref="BZ69" si="237">1-(BZ68/AZ68)</f>
        <v>-0.49037937743190674</v>
      </c>
      <c r="CA69" s="248"/>
      <c r="CB69" s="651">
        <f t="shared" ref="CB69" si="238">1-(CB68/BB68)</f>
        <v>0.41036860320194279</v>
      </c>
      <c r="CC69" s="248"/>
      <c r="CD69" s="651">
        <f t="shared" ref="CD69" si="239">1-(CD68/BD68)</f>
        <v>0.40335603996366942</v>
      </c>
      <c r="CE69" s="248"/>
      <c r="CF69" s="651">
        <f t="shared" ref="CF69" si="240">1-(CF68/BF68)</f>
        <v>0.50655686983839876</v>
      </c>
      <c r="CG69" s="248"/>
      <c r="CH69" s="651">
        <f t="shared" ref="CH69" si="241">1-(CH68/BH68)</f>
        <v>-3.2446428571428543E-2</v>
      </c>
      <c r="CI69" s="248"/>
      <c r="CJ69" s="651">
        <f t="shared" ref="CJ69" si="242">1-(CJ68/BJ68)</f>
        <v>-8.5031623330990902E-2</v>
      </c>
      <c r="CK69" s="248"/>
      <c r="CL69" s="651">
        <f t="shared" ref="CL69" si="243">1-(CL68/BL68)</f>
        <v>-0.55507920360412721</v>
      </c>
      <c r="CM69" s="248"/>
      <c r="CN69" s="651">
        <f t="shared" ref="CN69" si="244">1-(CN68/BN68)</f>
        <v>-7.9780675073574114E-2</v>
      </c>
      <c r="CO69" s="248"/>
      <c r="CP69" s="108">
        <v>0.152</v>
      </c>
      <c r="CQ69" s="176"/>
      <c r="CR69" s="331">
        <v>-3.2000000000000001E-2</v>
      </c>
      <c r="CS69" s="325"/>
      <c r="CT69" s="759">
        <v>-0.37339145963548515</v>
      </c>
      <c r="CU69" s="611"/>
      <c r="CV69" s="610">
        <v>0.14999429245462492</v>
      </c>
      <c r="CW69" s="611"/>
      <c r="CX69" s="610">
        <v>0.42562474967533648</v>
      </c>
      <c r="CY69" s="611"/>
      <c r="CZ69" s="610">
        <v>0.39710595192251197</v>
      </c>
      <c r="DA69" s="611"/>
      <c r="DB69" s="610">
        <v>0.54304143117634807</v>
      </c>
      <c r="DC69" s="611"/>
      <c r="DD69" s="610">
        <v>0.46124629893211355</v>
      </c>
      <c r="DE69" s="611"/>
      <c r="DF69" s="610">
        <v>0.86199999999999999</v>
      </c>
      <c r="DG69" s="611"/>
      <c r="DH69" s="610">
        <v>0.112</v>
      </c>
      <c r="DI69" s="611"/>
      <c r="DJ69" s="610">
        <v>-0.379</v>
      </c>
      <c r="DK69" s="611"/>
      <c r="DL69" s="610">
        <v>-0.28799999999999998</v>
      </c>
      <c r="DM69" s="611"/>
      <c r="DN69" s="610">
        <v>0.42699999999999999</v>
      </c>
      <c r="DO69" s="611"/>
      <c r="DP69" s="522">
        <v>-8.8999999999999996E-2</v>
      </c>
      <c r="DQ69" s="531"/>
      <c r="DR69" s="513">
        <v>0.113</v>
      </c>
      <c r="DS69" s="542"/>
      <c r="DT69" s="577">
        <v>0.222</v>
      </c>
      <c r="DU69" s="514"/>
      <c r="DV69" s="522">
        <v>-0.59899999999999998</v>
      </c>
      <c r="DW69" s="514"/>
      <c r="DX69" s="522">
        <v>-0.47199999999999998</v>
      </c>
      <c r="DY69" s="514"/>
      <c r="DZ69" s="522">
        <v>-0.42499999999999999</v>
      </c>
      <c r="EA69" s="529"/>
      <c r="EB69" s="514">
        <v>-0.41685921065782428</v>
      </c>
      <c r="EC69" s="514"/>
      <c r="ED69" s="522">
        <v>-0.40267736222523187</v>
      </c>
      <c r="EE69" s="514"/>
      <c r="EF69" s="522">
        <v>-0.32200000000000001</v>
      </c>
      <c r="EG69" s="514"/>
      <c r="EH69" s="522">
        <v>-0.35977414956110565</v>
      </c>
      <c r="EI69" s="514"/>
      <c r="EJ69" s="522">
        <v>-0.46404019608548863</v>
      </c>
      <c r="EK69" s="514"/>
      <c r="EL69" s="522">
        <v>-0.21774564025463428</v>
      </c>
      <c r="EM69" s="514"/>
      <c r="EN69" s="536">
        <v>-0.437</v>
      </c>
      <c r="EO69" s="509"/>
      <c r="EP69" s="536">
        <v>-0.43099999999999999</v>
      </c>
      <c r="EQ69" s="539"/>
      <c r="ER69" s="538">
        <v>-0.38853702492768327</v>
      </c>
      <c r="ES69" s="562"/>
      <c r="ET69" s="536">
        <v>-0.39222545161483913</v>
      </c>
      <c r="EU69" s="509"/>
      <c r="EV69" s="536">
        <v>8.5656994574192069E-2</v>
      </c>
      <c r="EW69" s="509"/>
      <c r="EX69" s="536">
        <v>-0.35834791841170299</v>
      </c>
      <c r="EY69" s="509"/>
      <c r="EZ69" s="536">
        <v>-0.35459961151792463</v>
      </c>
      <c r="FA69" s="509"/>
      <c r="FB69" s="536">
        <v>-0.17121195317934823</v>
      </c>
      <c r="FC69" s="509"/>
      <c r="FD69" s="536">
        <v>-7.3216247798105982E-2</v>
      </c>
      <c r="FE69" s="509"/>
      <c r="FF69" s="536">
        <v>0.32227205696952099</v>
      </c>
      <c r="FG69" s="509"/>
      <c r="FH69" s="536">
        <v>9.8784428373595912E-2</v>
      </c>
      <c r="FI69" s="509"/>
      <c r="FJ69" s="536">
        <v>-9.436427568825001E-2</v>
      </c>
      <c r="FK69" s="553"/>
      <c r="FL69" s="509">
        <v>6.3226455962659411E-3</v>
      </c>
      <c r="FM69" s="509"/>
      <c r="FN69" s="536">
        <v>-0.46855977948124206</v>
      </c>
      <c r="FO69" s="509"/>
      <c r="FP69" s="536">
        <v>-0.29640412400899863</v>
      </c>
      <c r="FQ69" s="539"/>
      <c r="FR69" s="538">
        <v>-0.13873207687261813</v>
      </c>
      <c r="FS69" s="509"/>
      <c r="FT69" s="309">
        <f>FT68/ET68-1</f>
        <v>0.532536782857707</v>
      </c>
      <c r="FU69" s="101"/>
      <c r="FV69" s="108">
        <f>FV68/EV68-1</f>
        <v>-2.929097585884699E-2</v>
      </c>
      <c r="FW69" s="232"/>
      <c r="FX69" s="108">
        <f>FX68/EX68-1</f>
        <v>-5.4301939893456663E-2</v>
      </c>
      <c r="FY69" s="122"/>
      <c r="FZ69" s="108">
        <f>FZ68/EZ68-1</f>
        <v>-0.92720422606155239</v>
      </c>
      <c r="GA69" s="122"/>
      <c r="GB69" s="108">
        <f>GB68/FB68-1</f>
        <v>-0.86459461103339219</v>
      </c>
      <c r="GC69" s="122"/>
      <c r="GD69" s="108">
        <f>GD68/FD68-1</f>
        <v>-0.88519257983778399</v>
      </c>
      <c r="GE69" s="122"/>
      <c r="GF69" s="108">
        <f>GF68/FF68-1</f>
        <v>-0.95306833087746667</v>
      </c>
      <c r="GG69" s="122"/>
      <c r="GH69" s="108">
        <f>GH68/FH68-1</f>
        <v>-0.8050250959986438</v>
      </c>
      <c r="GI69" s="232"/>
      <c r="GJ69" s="108">
        <f>GJ68/FJ68-1</f>
        <v>-0.28137109249360548</v>
      </c>
      <c r="GK69" s="232"/>
      <c r="GL69" s="108">
        <f>GL68/FL68-1</f>
        <v>-0.75104020614650036</v>
      </c>
      <c r="GM69" s="122"/>
      <c r="GN69" s="108">
        <f>GN68/FN68-1</f>
        <v>-0.2628446171118991</v>
      </c>
      <c r="GO69" s="122"/>
      <c r="GP69" s="108">
        <f>GP68/FP68-1</f>
        <v>-0.11438830469351113</v>
      </c>
      <c r="GQ69" s="176"/>
      <c r="GR69" s="144">
        <f>GR68/(ET68+EV68+EX68+EZ68+FB68+FD68+FF68+FH68+FJ68+FL68+FN68+FP68)-1</f>
        <v>-0.54917822059689503</v>
      </c>
      <c r="GS69" s="145"/>
      <c r="GT69" s="108">
        <f>GT68/FT68-1</f>
        <v>-0.69110272459499267</v>
      </c>
      <c r="GU69" s="122"/>
      <c r="GV69" s="108">
        <f>GV68/FV68-1</f>
        <v>-0.38820492243637095</v>
      </c>
      <c r="GW69" s="232"/>
      <c r="GX69" s="122">
        <f>GX68/FX68-1</f>
        <v>-0.34002922811212966</v>
      </c>
      <c r="GY69" s="122"/>
      <c r="GZ69" s="108">
        <f>GZ68/FZ68-1</f>
        <v>11.80771747031323</v>
      </c>
      <c r="HA69" s="122"/>
      <c r="HB69" s="108">
        <f>HB68/GB68-1</f>
        <v>6.6255502650256037</v>
      </c>
      <c r="HC69" s="122"/>
      <c r="HD69" s="108">
        <f>HD68/GD68-1</f>
        <v>4.6327732739155163</v>
      </c>
      <c r="HE69" s="122"/>
      <c r="HF69" s="108">
        <f>HF68/GF68-1</f>
        <v>6.4057294231792126</v>
      </c>
      <c r="HG69" s="122"/>
      <c r="HH69" s="108">
        <f>HH68/GH68-1</f>
        <v>1.3621002494896803</v>
      </c>
      <c r="HI69" s="122"/>
      <c r="HJ69" s="108">
        <f>HJ68/GJ68-1</f>
        <v>5.9803921568627461E-2</v>
      </c>
      <c r="HK69" s="122"/>
      <c r="HL69" s="108">
        <f>HL68/GL68-1</f>
        <v>1.1333678346372795</v>
      </c>
      <c r="HM69" s="122"/>
      <c r="HN69" s="108">
        <f>HN68/GN68-1</f>
        <v>0.18994778067885121</v>
      </c>
      <c r="HO69" s="122"/>
      <c r="HP69" s="108">
        <f>HP68/GP68-1</f>
        <v>0.26276667632010819</v>
      </c>
      <c r="HQ69" s="176"/>
      <c r="HR69" s="144">
        <f>HR68/(FT68+FV68+FX68+FZ68+GB68+GD68+GF68+GH68+GJ68+GL68+GN68+GP68)-1</f>
        <v>0.41723394750200993</v>
      </c>
      <c r="HS69" s="145"/>
      <c r="HT69" s="108">
        <f>HT68/GT68-1</f>
        <v>0.78128649586097154</v>
      </c>
      <c r="HU69" s="122"/>
      <c r="HV69" s="108">
        <f>HV68/GV68-1</f>
        <v>-3.7164093893386818E-2</v>
      </c>
      <c r="HW69" s="122"/>
      <c r="HX69" s="108">
        <f>HX68/GX68-1</f>
        <v>0.51952653192688625</v>
      </c>
      <c r="HY69" s="122"/>
      <c r="HZ69" s="108">
        <f>HZ68/GZ68-1</f>
        <v>-7.822295518738398E-2</v>
      </c>
      <c r="IA69" s="122"/>
      <c r="IB69" s="108">
        <f>IB68/HB68-1</f>
        <v>-0.20283930254476912</v>
      </c>
      <c r="IC69" s="122"/>
      <c r="ID69" s="108">
        <f>ID68/HD68-1</f>
        <v>9.662249757377972E-2</v>
      </c>
      <c r="IE69" s="122"/>
      <c r="IF69" s="108">
        <f>IF68/HF68-1</f>
        <v>6.1007348976783948E-2</v>
      </c>
      <c r="IG69" s="122"/>
      <c r="IH69" s="108">
        <f>IH68/HH68-1</f>
        <v>0.70918751100228827</v>
      </c>
      <c r="II69" s="122"/>
      <c r="IJ69" s="108">
        <f>IJ68/HJ68-1</f>
        <v>0.71395245947793939</v>
      </c>
      <c r="IK69" s="122"/>
      <c r="IL69" s="108">
        <f>IL68/HL68-1</f>
        <v>0.49150244723811687</v>
      </c>
      <c r="IM69" s="232"/>
      <c r="IN69" s="108">
        <f>IN68/HN68-1</f>
        <v>0.8726356636395034</v>
      </c>
      <c r="IO69" s="232"/>
      <c r="IP69" s="122">
        <f>IP68/HP68-1</f>
        <v>3.7474199220242976E-2</v>
      </c>
      <c r="IQ69" s="176"/>
      <c r="IR69" s="144">
        <f>IR68/(SUM(GT68:HQ68))-1</f>
        <v>0.27256905159740663</v>
      </c>
      <c r="IS69" s="145"/>
      <c r="IT69" s="108">
        <f>IT68/HT68-1</f>
        <v>0.66319248213219306</v>
      </c>
      <c r="IU69" s="122"/>
      <c r="IV69" s="108">
        <f>IV68/HV68-1</f>
        <v>0.32342770283108502</v>
      </c>
      <c r="IW69" s="122"/>
      <c r="IX69" s="108">
        <f>IX68/HX68-1</f>
        <v>1.2498542737533778</v>
      </c>
      <c r="IY69" s="122"/>
      <c r="IZ69" s="108">
        <f>IZ68/HZ68-1</f>
        <v>0.20271656312272901</v>
      </c>
      <c r="JA69" s="122"/>
      <c r="JB69" s="108">
        <f>JB68/IB68-1</f>
        <v>1.80364453246235</v>
      </c>
      <c r="JC69" s="122"/>
      <c r="JD69" s="108">
        <f>JD68/ID68-1</f>
        <v>-0.30735448261221454</v>
      </c>
      <c r="JE69" s="122"/>
      <c r="JF69" s="108">
        <f>JF68/IF68-1</f>
        <v>0.56983248977545164</v>
      </c>
      <c r="JG69" s="122"/>
      <c r="JH69" s="144">
        <f>JH68/(SUM(HT68:IG68))-1</f>
        <v>0.64814782292607398</v>
      </c>
      <c r="JI69" s="145"/>
    </row>
    <row r="70" spans="2:269" ht="15" customHeight="1" thickTop="1" x14ac:dyDescent="0.2">
      <c r="B70" s="703" t="s">
        <v>35</v>
      </c>
      <c r="C70" s="704"/>
      <c r="D70" s="704"/>
      <c r="E70" s="705"/>
      <c r="F70" s="239">
        <v>69.608000000000004</v>
      </c>
      <c r="G70" s="240"/>
      <c r="H70" s="239">
        <v>56.484999999999999</v>
      </c>
      <c r="I70" s="240"/>
      <c r="J70" s="239">
        <v>122.86199999999999</v>
      </c>
      <c r="K70" s="240"/>
      <c r="L70" s="239">
        <v>43.054000000000002</v>
      </c>
      <c r="M70" s="241"/>
      <c r="N70" s="239">
        <v>46.237000000000002</v>
      </c>
      <c r="O70" s="240"/>
      <c r="P70" s="239">
        <v>48.124000000000002</v>
      </c>
      <c r="Q70" s="267"/>
      <c r="R70" s="247"/>
      <c r="S70" s="243"/>
      <c r="T70" s="239">
        <v>49</v>
      </c>
      <c r="U70" s="240"/>
      <c r="V70" s="239">
        <v>66.23</v>
      </c>
      <c r="W70" s="240"/>
      <c r="X70" s="239">
        <v>93.07</v>
      </c>
      <c r="Y70" s="240"/>
      <c r="Z70" s="239">
        <v>94.759</v>
      </c>
      <c r="AA70" s="241"/>
      <c r="AB70" s="239">
        <v>71</v>
      </c>
      <c r="AC70" s="241"/>
      <c r="AD70" s="239">
        <v>115</v>
      </c>
      <c r="AE70" s="241"/>
      <c r="AF70" s="242">
        <v>84</v>
      </c>
      <c r="AG70" s="243"/>
      <c r="AH70" s="244">
        <v>77</v>
      </c>
      <c r="AI70" s="245"/>
      <c r="AJ70" s="246">
        <v>120</v>
      </c>
      <c r="AK70" s="243"/>
      <c r="AL70" s="246">
        <v>97</v>
      </c>
      <c r="AM70" s="243"/>
      <c r="AN70" s="246">
        <v>106</v>
      </c>
      <c r="AO70" s="243"/>
      <c r="AP70" s="246">
        <v>55</v>
      </c>
      <c r="AQ70" s="243"/>
      <c r="AR70" s="247">
        <f>49+V70+X70+Z70+AB70+AD70+AF70+AH70+AJ70+AL70+AN70+AP70</f>
        <v>1028.059</v>
      </c>
      <c r="AS70" s="243"/>
      <c r="AT70" s="214">
        <v>59.9</v>
      </c>
      <c r="AU70" s="212"/>
      <c r="AV70" s="214">
        <v>73</v>
      </c>
      <c r="AW70" s="212"/>
      <c r="AX70" s="214">
        <v>96.6</v>
      </c>
      <c r="AY70" s="212"/>
      <c r="AZ70" s="214">
        <v>54.5</v>
      </c>
      <c r="BA70" s="212"/>
      <c r="BB70" s="214">
        <v>122.949</v>
      </c>
      <c r="BC70" s="212"/>
      <c r="BD70" s="214">
        <v>151.30000000000001</v>
      </c>
      <c r="BE70" s="212"/>
      <c r="BF70" s="214">
        <v>125.68899999999999</v>
      </c>
      <c r="BG70" s="212"/>
      <c r="BH70" s="337">
        <v>126.94</v>
      </c>
      <c r="BI70" s="338"/>
      <c r="BJ70" s="54"/>
      <c r="BK70" s="55">
        <v>149.11600000000001</v>
      </c>
      <c r="BL70" s="56"/>
      <c r="BM70" s="24">
        <v>103.26600000000001</v>
      </c>
      <c r="BN70" s="90"/>
      <c r="BO70" s="58">
        <v>100.17</v>
      </c>
      <c r="BP70" s="57"/>
      <c r="BQ70" s="59">
        <v>87.5</v>
      </c>
      <c r="BR70" s="302">
        <f>SUM(AT70:BQ70)</f>
        <v>1250.93</v>
      </c>
      <c r="BS70" s="303"/>
      <c r="BT70" s="318">
        <v>52.274000000000001</v>
      </c>
      <c r="BU70" s="317"/>
      <c r="BV70" s="316">
        <v>118.776</v>
      </c>
      <c r="BW70" s="317"/>
      <c r="BX70" s="316">
        <v>86.522000000000006</v>
      </c>
      <c r="BY70" s="317"/>
      <c r="BZ70" s="316">
        <v>93.123999999999995</v>
      </c>
      <c r="CA70" s="317"/>
      <c r="CB70" s="316">
        <v>53.057000000000002</v>
      </c>
      <c r="CC70" s="317"/>
      <c r="CD70" s="316">
        <v>80.721000000000004</v>
      </c>
      <c r="CE70" s="317"/>
      <c r="CF70" s="316">
        <v>87.372</v>
      </c>
      <c r="CG70" s="317"/>
      <c r="CH70" s="608">
        <v>85.978999999999999</v>
      </c>
      <c r="CI70" s="653"/>
      <c r="CJ70" s="608">
        <v>164.58699999999999</v>
      </c>
      <c r="CK70" s="653"/>
      <c r="CL70" s="608">
        <v>189.75</v>
      </c>
      <c r="CM70" s="653"/>
      <c r="CN70" s="608">
        <v>55.887999999999998</v>
      </c>
      <c r="CO70" s="653"/>
      <c r="CP70" s="649">
        <v>128.76499999999999</v>
      </c>
      <c r="CQ70" s="650"/>
      <c r="CR70" s="645">
        <f>BT70+BV70+BX70+BZ70+CB70+CD70+CF70+CH70+CJ70+CL70+CN70+CP70</f>
        <v>1196.8150000000001</v>
      </c>
      <c r="CS70" s="646"/>
      <c r="CT70" s="563">
        <v>31.957999999999998</v>
      </c>
      <c r="CU70" s="318"/>
      <c r="CV70" s="316">
        <v>147.79499999999999</v>
      </c>
      <c r="CW70" s="318"/>
      <c r="CX70" s="316">
        <v>90.248000000000005</v>
      </c>
      <c r="CY70" s="318"/>
      <c r="CZ70" s="316">
        <v>132.946</v>
      </c>
      <c r="DA70" s="318"/>
      <c r="DB70" s="316">
        <v>133.09800000000001</v>
      </c>
      <c r="DC70" s="317"/>
      <c r="DD70" s="318">
        <v>123.41200000000001</v>
      </c>
      <c r="DE70" s="318"/>
      <c r="DF70" s="316">
        <v>152.226</v>
      </c>
      <c r="DG70" s="318"/>
      <c r="DH70" s="316">
        <v>120.108</v>
      </c>
      <c r="DI70" s="318"/>
      <c r="DJ70" s="316">
        <v>92.141999999999996</v>
      </c>
      <c r="DK70" s="318"/>
      <c r="DL70" s="316">
        <v>132.30799999999999</v>
      </c>
      <c r="DM70" s="318"/>
      <c r="DN70" s="316">
        <v>110.736</v>
      </c>
      <c r="DO70" s="318"/>
      <c r="DP70" s="117">
        <v>72.111000000000004</v>
      </c>
      <c r="DQ70" s="170"/>
      <c r="DR70" s="573">
        <f>SUM(CT70:DQ70)</f>
        <v>1339.0880000000004</v>
      </c>
      <c r="DS70" s="574"/>
      <c r="DT70" s="515">
        <v>60.265000000000001</v>
      </c>
      <c r="DU70" s="118"/>
      <c r="DV70" s="117">
        <v>58.454000000000001</v>
      </c>
      <c r="DW70" s="118"/>
      <c r="DX70" s="117">
        <v>54.970999999999997</v>
      </c>
      <c r="DY70" s="118"/>
      <c r="DZ70" s="117">
        <v>81.953000000000003</v>
      </c>
      <c r="EA70" s="175"/>
      <c r="EB70" s="118">
        <v>59.468000000000004</v>
      </c>
      <c r="EC70" s="118"/>
      <c r="ED70" s="117">
        <v>55.417999999999999</v>
      </c>
      <c r="EE70" s="118"/>
      <c r="EF70" s="117">
        <v>100.568</v>
      </c>
      <c r="EG70" s="118"/>
      <c r="EH70" s="117">
        <v>76.715999999999994</v>
      </c>
      <c r="EI70" s="118"/>
      <c r="EJ70" s="117">
        <v>36.164000000000001</v>
      </c>
      <c r="EK70" s="118"/>
      <c r="EL70" s="117">
        <v>92.603999999999999</v>
      </c>
      <c r="EM70" s="118"/>
      <c r="EN70" s="117">
        <v>76.626999999999995</v>
      </c>
      <c r="EO70" s="118"/>
      <c r="EP70" s="117">
        <v>42.372999999999998</v>
      </c>
      <c r="EQ70" s="170"/>
      <c r="ER70" s="142">
        <v>795.58100000000002</v>
      </c>
      <c r="ES70" s="143"/>
      <c r="ET70" s="117">
        <v>50.337000000000003</v>
      </c>
      <c r="EU70" s="118"/>
      <c r="EV70" s="117">
        <v>56.825000000000003</v>
      </c>
      <c r="EW70" s="118"/>
      <c r="EX70" s="117">
        <v>46.223999999999997</v>
      </c>
      <c r="EY70" s="118"/>
      <c r="EZ70" s="117">
        <v>37.162999999999997</v>
      </c>
      <c r="FA70" s="118"/>
      <c r="FB70" s="117">
        <v>57.807000000000002</v>
      </c>
      <c r="FC70" s="118"/>
      <c r="FD70" s="117">
        <v>52.569000000000003</v>
      </c>
      <c r="FE70" s="118"/>
      <c r="FF70" s="117">
        <v>118.806</v>
      </c>
      <c r="FG70" s="118"/>
      <c r="FH70" s="117">
        <v>76.105999999999995</v>
      </c>
      <c r="FI70" s="118"/>
      <c r="FJ70" s="117">
        <v>39.695999999999998</v>
      </c>
      <c r="FK70" s="175"/>
      <c r="FL70" s="118">
        <v>77.451999999999998</v>
      </c>
      <c r="FM70" s="118"/>
      <c r="FN70" s="117">
        <v>32.578000000000003</v>
      </c>
      <c r="FO70" s="118"/>
      <c r="FP70" s="117">
        <v>36.898000000000003</v>
      </c>
      <c r="FQ70" s="170"/>
      <c r="FR70" s="142">
        <v>682.46100000000001</v>
      </c>
      <c r="FS70" s="118"/>
      <c r="FT70" s="515">
        <v>73.841999999999999</v>
      </c>
      <c r="FU70" s="175"/>
      <c r="FV70" s="117">
        <v>38.485999999999997</v>
      </c>
      <c r="FW70" s="175"/>
      <c r="FX70" s="117">
        <v>36.137999999999998</v>
      </c>
      <c r="FY70" s="175"/>
      <c r="FZ70" s="117">
        <v>3.8811689999999999</v>
      </c>
      <c r="GA70" s="175"/>
      <c r="GB70" s="118">
        <v>9.6890000000000001</v>
      </c>
      <c r="GC70" s="118"/>
      <c r="GD70" s="117">
        <v>3.5115029999999998</v>
      </c>
      <c r="GE70" s="118"/>
      <c r="GF70" s="117">
        <v>1.8317600000000001</v>
      </c>
      <c r="GG70" s="118"/>
      <c r="GH70" s="117">
        <v>11.176</v>
      </c>
      <c r="GI70" s="175"/>
      <c r="GJ70" s="117">
        <v>33.048000000000002</v>
      </c>
      <c r="GK70" s="175"/>
      <c r="GL70" s="117">
        <v>18.321000000000002</v>
      </c>
      <c r="GM70" s="118"/>
      <c r="GN70" s="117">
        <v>19.756</v>
      </c>
      <c r="GO70" s="118"/>
      <c r="GP70" s="117">
        <v>33.393000000000001</v>
      </c>
      <c r="GQ70" s="170"/>
      <c r="GR70" s="142">
        <f>FT70+FV70+FX70+FZ70+GB70+GD70+GF70+GH70+GJ70+GL70+GN70+GP70</f>
        <v>283.07343200000003</v>
      </c>
      <c r="GS70" s="143"/>
      <c r="GT70" s="117">
        <v>26.408000000000001</v>
      </c>
      <c r="GU70" s="118"/>
      <c r="GV70" s="117">
        <v>47.580443000000002</v>
      </c>
      <c r="GW70" s="175"/>
      <c r="GX70" s="118">
        <v>38.600999999999999</v>
      </c>
      <c r="GY70" s="118"/>
      <c r="GZ70" s="117">
        <v>56.245621</v>
      </c>
      <c r="HA70" s="118"/>
      <c r="HB70" s="117">
        <v>70.576999999999998</v>
      </c>
      <c r="HC70" s="118"/>
      <c r="HD70" s="117">
        <v>52.460299999999997</v>
      </c>
      <c r="HE70" s="118"/>
      <c r="HF70" s="117">
        <v>29.842556999999999</v>
      </c>
      <c r="HG70" s="118"/>
      <c r="HH70" s="117">
        <v>48.945</v>
      </c>
      <c r="HI70" s="118"/>
      <c r="HJ70" s="117">
        <v>27.123999999999999</v>
      </c>
      <c r="HK70" s="118"/>
      <c r="HL70" s="117">
        <v>50.017000000000003</v>
      </c>
      <c r="HM70" s="118"/>
      <c r="HN70" s="117">
        <v>34.578000000000003</v>
      </c>
      <c r="HO70" s="118"/>
      <c r="HP70" s="117">
        <v>36.985999999999997</v>
      </c>
      <c r="HQ70" s="170"/>
      <c r="HR70" s="474">
        <f>GT70+GV70+GX70+GZ70+HB70+HD70+HF70+HH70+HJ70+HL70+HN70+HP70</f>
        <v>519.36492099999998</v>
      </c>
      <c r="HS70" s="475"/>
      <c r="HT70" s="117">
        <v>43.18</v>
      </c>
      <c r="HU70" s="118"/>
      <c r="HV70" s="117">
        <v>29.81</v>
      </c>
      <c r="HW70" s="118"/>
      <c r="HX70" s="117">
        <v>54.868000000000002</v>
      </c>
      <c r="HY70" s="118"/>
      <c r="HZ70" s="117">
        <v>55.906999999999996</v>
      </c>
      <c r="IA70" s="118"/>
      <c r="IB70" s="117">
        <v>55.58</v>
      </c>
      <c r="IC70" s="118"/>
      <c r="ID70" s="117">
        <v>40.436999999999998</v>
      </c>
      <c r="IE70" s="118"/>
      <c r="IF70" s="488">
        <v>35.475999999999999</v>
      </c>
      <c r="IG70" s="489"/>
      <c r="IH70" s="117">
        <v>55.853999999999999</v>
      </c>
      <c r="II70" s="118"/>
      <c r="IJ70" s="117">
        <v>52.018999999999998</v>
      </c>
      <c r="IK70" s="118"/>
      <c r="IL70" s="117">
        <v>84.441999999999993</v>
      </c>
      <c r="IM70" s="175"/>
      <c r="IN70" s="117">
        <v>74.777000000000001</v>
      </c>
      <c r="IO70" s="175"/>
      <c r="IP70" s="118">
        <v>46.142000000000003</v>
      </c>
      <c r="IQ70" s="170"/>
      <c r="IR70" s="474">
        <f>+HX70+HT70+HV70+HZ70+IB70+ID70+IF70+IH70+IJ70+IL70+IN70+IP70</f>
        <v>628.49200000000008</v>
      </c>
      <c r="IS70" s="475"/>
      <c r="IT70" s="117">
        <v>66.932000000000002</v>
      </c>
      <c r="IU70" s="118"/>
      <c r="IV70" s="117">
        <v>37.743000000000002</v>
      </c>
      <c r="IW70" s="118"/>
      <c r="IX70" s="117">
        <v>84.459000000000003</v>
      </c>
      <c r="IY70" s="118"/>
      <c r="IZ70" s="117">
        <v>58.213999999999999</v>
      </c>
      <c r="JA70" s="118"/>
      <c r="JB70" s="117">
        <v>93.438999999999993</v>
      </c>
      <c r="JC70" s="118"/>
      <c r="JD70" s="117">
        <v>30.071000000000002</v>
      </c>
      <c r="JE70" s="118"/>
      <c r="JF70" s="117">
        <v>60.493000000000002</v>
      </c>
      <c r="JG70" s="118"/>
      <c r="JH70" s="486">
        <f>IT70+IV70+IX70+IZ70+JB70+JF70+JD70</f>
        <v>431.35100000000006</v>
      </c>
      <c r="JI70" s="487"/>
    </row>
    <row r="71" spans="2:269" ht="15" customHeight="1" thickBot="1" x14ac:dyDescent="0.25">
      <c r="B71" s="691" t="s">
        <v>36</v>
      </c>
      <c r="C71" s="692"/>
      <c r="D71" s="692"/>
      <c r="E71" s="693"/>
      <c r="F71" s="108">
        <v>0.97599999999999998</v>
      </c>
      <c r="G71" s="122"/>
      <c r="H71" s="108">
        <v>0.29199999999999998</v>
      </c>
      <c r="I71" s="122"/>
      <c r="J71" s="108">
        <v>2.0859999999999999</v>
      </c>
      <c r="K71" s="122"/>
      <c r="L71" s="108">
        <v>-0.22700000000000001</v>
      </c>
      <c r="M71" s="232"/>
      <c r="N71" s="108">
        <v>0.156</v>
      </c>
      <c r="O71" s="122"/>
      <c r="P71" s="108">
        <v>0.70899999999999996</v>
      </c>
      <c r="Q71" s="176"/>
      <c r="R71" s="249"/>
      <c r="S71" s="248"/>
      <c r="T71" s="108">
        <v>-0.57299999999999995</v>
      </c>
      <c r="U71" s="122"/>
      <c r="V71" s="108">
        <v>-2.5999999999999999E-2</v>
      </c>
      <c r="W71" s="122"/>
      <c r="X71" s="108">
        <v>0.58799999999999997</v>
      </c>
      <c r="Y71" s="122"/>
      <c r="Z71" s="108">
        <v>0.14799999999999999</v>
      </c>
      <c r="AA71" s="232"/>
      <c r="AB71" s="108">
        <v>7.8E-2</v>
      </c>
      <c r="AC71" s="232"/>
      <c r="AD71" s="108">
        <v>1.3540000000000001</v>
      </c>
      <c r="AE71" s="232"/>
      <c r="AF71" s="248">
        <v>0.20399999999999999</v>
      </c>
      <c r="AG71" s="248"/>
      <c r="AH71" s="232">
        <v>0.372</v>
      </c>
      <c r="AI71" s="248"/>
      <c r="AJ71" s="232">
        <v>-2.5999999999999999E-2</v>
      </c>
      <c r="AK71" s="248"/>
      <c r="AL71" s="232">
        <v>1.2529999999999999</v>
      </c>
      <c r="AM71" s="248"/>
      <c r="AN71" s="232">
        <v>1.296</v>
      </c>
      <c r="AO71" s="248"/>
      <c r="AP71" s="232">
        <v>0.14399999999999999</v>
      </c>
      <c r="AQ71" s="248"/>
      <c r="AR71" s="249">
        <v>0.247</v>
      </c>
      <c r="AS71" s="248"/>
      <c r="AT71" s="325">
        <v>0.23300000000000001</v>
      </c>
      <c r="AU71" s="326"/>
      <c r="AV71" s="325">
        <v>0.10271903323262843</v>
      </c>
      <c r="AW71" s="326"/>
      <c r="AX71" s="325">
        <v>3.7593984962406068E-2</v>
      </c>
      <c r="AY71" s="326"/>
      <c r="AZ71" s="325">
        <v>-0.42485674183982525</v>
      </c>
      <c r="BA71" s="326"/>
      <c r="BB71" s="325">
        <v>0.73167605633802824</v>
      </c>
      <c r="BC71" s="326"/>
      <c r="BD71" s="325">
        <v>0.31109185441941078</v>
      </c>
      <c r="BE71" s="326"/>
      <c r="BF71" s="325">
        <v>0.49918891194923543</v>
      </c>
      <c r="BG71" s="326"/>
      <c r="BH71" s="254">
        <v>0.63800000000000001</v>
      </c>
      <c r="BI71" s="256"/>
      <c r="BJ71" s="255">
        <v>0.24643495996121523</v>
      </c>
      <c r="BK71" s="255"/>
      <c r="BL71" s="254">
        <v>6.4000000000000001E-2</v>
      </c>
      <c r="BM71" s="255"/>
      <c r="BN71" s="321">
        <v>-5.6000000000000001E-2</v>
      </c>
      <c r="BO71" s="256"/>
      <c r="BP71" s="255">
        <v>0.58899999999999997</v>
      </c>
      <c r="BQ71" s="322"/>
      <c r="BR71" s="323">
        <v>0.216</v>
      </c>
      <c r="BS71" s="324"/>
      <c r="BT71" s="660">
        <f t="shared" ref="BT71" si="245">1-(BT70/AT70)</f>
        <v>0.12731218697829716</v>
      </c>
      <c r="BU71" s="248"/>
      <c r="BV71" s="651">
        <f t="shared" ref="BV71" si="246">1-(BV70/AV70)</f>
        <v>-0.62706849315068491</v>
      </c>
      <c r="BW71" s="248"/>
      <c r="BX71" s="651">
        <f t="shared" ref="BX71" si="247">1-(BX70/AX70)</f>
        <v>0.10432712215320905</v>
      </c>
      <c r="BY71" s="248"/>
      <c r="BZ71" s="651">
        <f t="shared" ref="BZ71" si="248">1-(BZ70/AZ70)</f>
        <v>-0.70869724770642195</v>
      </c>
      <c r="CA71" s="248"/>
      <c r="CB71" s="651">
        <f t="shared" ref="CB71" si="249">1-(CB70/BB70)</f>
        <v>0.56846334659086284</v>
      </c>
      <c r="CC71" s="248"/>
      <c r="CD71" s="651">
        <f t="shared" ref="CD71" si="250">1-(CD70/BD70)</f>
        <v>0.46648380700594849</v>
      </c>
      <c r="CE71" s="248"/>
      <c r="CF71" s="651">
        <f t="shared" ref="CF71" si="251">1-(CF70/BF70)</f>
        <v>0.30485563573582408</v>
      </c>
      <c r="CG71" s="248"/>
      <c r="CH71" s="651">
        <f t="shared" ref="CH71" si="252">1-(CH70/BH70)</f>
        <v>0.32268000630218996</v>
      </c>
      <c r="CI71" s="248"/>
      <c r="CJ71" s="651" t="e">
        <f t="shared" ref="CJ71" si="253">1-(CJ70/BJ70)</f>
        <v>#DIV/0!</v>
      </c>
      <c r="CK71" s="248"/>
      <c r="CL71" s="651" t="e">
        <f t="shared" ref="CL71" si="254">1-(CL70/BL70)</f>
        <v>#DIV/0!</v>
      </c>
      <c r="CM71" s="248"/>
      <c r="CN71" s="651" t="e">
        <f t="shared" ref="CN71" si="255">1-(CN70/BN70)</f>
        <v>#DIV/0!</v>
      </c>
      <c r="CO71" s="248"/>
      <c r="CP71" s="108">
        <v>0.45800000000000002</v>
      </c>
      <c r="CQ71" s="176"/>
      <c r="CR71" s="363">
        <v>3.0000000000000001E-3</v>
      </c>
      <c r="CS71" s="232"/>
      <c r="CT71" s="392">
        <v>-0.38864445039599038</v>
      </c>
      <c r="CU71" s="122"/>
      <c r="CV71" s="108">
        <v>0.24431703374419067</v>
      </c>
      <c r="CW71" s="122"/>
      <c r="CX71" s="108">
        <v>4.3064191766255977E-2</v>
      </c>
      <c r="CY71" s="122"/>
      <c r="CZ71" s="108">
        <v>0.42762338387526322</v>
      </c>
      <c r="DA71" s="122"/>
      <c r="DB71" s="108">
        <v>1.5085851065834857</v>
      </c>
      <c r="DC71" s="122"/>
      <c r="DD71" s="108">
        <v>0.52887104966489518</v>
      </c>
      <c r="DE71" s="122"/>
      <c r="DF71" s="108">
        <v>0.74199999999999999</v>
      </c>
      <c r="DG71" s="122"/>
      <c r="DH71" s="108">
        <v>0.39700000000000002</v>
      </c>
      <c r="DI71" s="122"/>
      <c r="DJ71" s="108">
        <v>-0.44</v>
      </c>
      <c r="DK71" s="122"/>
      <c r="DL71" s="108">
        <v>-0.30299999999999999</v>
      </c>
      <c r="DM71" s="122"/>
      <c r="DN71" s="108">
        <v>0.98099999999999998</v>
      </c>
      <c r="DO71" s="122"/>
      <c r="DP71" s="108">
        <v>-0.437</v>
      </c>
      <c r="DQ71" s="176"/>
      <c r="DR71" s="363">
        <v>0.11799999999999999</v>
      </c>
      <c r="DS71" s="548"/>
      <c r="DT71" s="392">
        <v>0.88600000000000001</v>
      </c>
      <c r="DU71" s="122"/>
      <c r="DV71" s="108">
        <v>-0.60399999999999998</v>
      </c>
      <c r="DW71" s="122"/>
      <c r="DX71" s="108">
        <v>-0.39100000000000001</v>
      </c>
      <c r="DY71" s="122"/>
      <c r="DZ71" s="108">
        <v>-0.38400000000000001</v>
      </c>
      <c r="EA71" s="232"/>
      <c r="EB71" s="122">
        <v>-0.55300000000000005</v>
      </c>
      <c r="EC71" s="122"/>
      <c r="ED71" s="108">
        <v>-0.55095128512624381</v>
      </c>
      <c r="EE71" s="122"/>
      <c r="EF71" s="108">
        <v>-0.33900000000000002</v>
      </c>
      <c r="EG71" s="122"/>
      <c r="EH71" s="108">
        <v>-0.36127485263263071</v>
      </c>
      <c r="EI71" s="122"/>
      <c r="EJ71" s="108">
        <v>-0.60751882963252368</v>
      </c>
      <c r="EK71" s="122"/>
      <c r="EL71" s="108">
        <v>-0.30008767421471105</v>
      </c>
      <c r="EM71" s="122"/>
      <c r="EN71" s="536">
        <v>-0.308</v>
      </c>
      <c r="EO71" s="509"/>
      <c r="EP71" s="536">
        <v>-0.41199999999999998</v>
      </c>
      <c r="EQ71" s="539"/>
      <c r="ER71" s="538">
        <v>-0.40587847848685088</v>
      </c>
      <c r="ES71" s="562"/>
      <c r="ET71" s="536">
        <v>-0.16473906911142444</v>
      </c>
      <c r="EU71" s="509"/>
      <c r="EV71" s="536">
        <v>-2.7868067198138724E-2</v>
      </c>
      <c r="EW71" s="509"/>
      <c r="EX71" s="536">
        <v>-0.159120263411617</v>
      </c>
      <c r="EY71" s="509"/>
      <c r="EZ71" s="536">
        <v>-0.54653276878210688</v>
      </c>
      <c r="FA71" s="509"/>
      <c r="FB71" s="536">
        <v>-2.7930988094437392E-2</v>
      </c>
      <c r="FC71" s="509"/>
      <c r="FD71" s="536">
        <v>-5.1409289400555669E-2</v>
      </c>
      <c r="FE71" s="509"/>
      <c r="FF71" s="536">
        <v>0.18134993238405861</v>
      </c>
      <c r="FG71" s="509"/>
      <c r="FH71" s="536">
        <v>-7.9514051827519472E-3</v>
      </c>
      <c r="FI71" s="509"/>
      <c r="FJ71" s="536">
        <v>-9.3996136456684476E-2</v>
      </c>
      <c r="FK71" s="553"/>
      <c r="FL71" s="509">
        <v>-0.16362144183836558</v>
      </c>
      <c r="FM71" s="509"/>
      <c r="FN71" s="536">
        <v>-0.57484959609537101</v>
      </c>
      <c r="FO71" s="509"/>
      <c r="FP71" s="536">
        <v>-0.1292096382130129</v>
      </c>
      <c r="FQ71" s="539"/>
      <c r="FR71" s="538">
        <v>-0.14287490533407177</v>
      </c>
      <c r="FS71" s="509"/>
      <c r="FT71" s="309">
        <f>FT70/ET70-1</f>
        <v>0.46695273854222519</v>
      </c>
      <c r="FU71" s="101"/>
      <c r="FV71" s="108">
        <f>FV70/EV70-1</f>
        <v>-0.3227276726792786</v>
      </c>
      <c r="FW71" s="232"/>
      <c r="FX71" s="108">
        <f>FX70/EX70-1</f>
        <v>-0.21819833852544135</v>
      </c>
      <c r="FY71" s="232"/>
      <c r="FZ71" s="108">
        <f>FZ70/EZ70-1</f>
        <v>-0.89556362511099752</v>
      </c>
      <c r="GA71" s="232"/>
      <c r="GB71" s="122">
        <f>GB70/FB70-1</f>
        <v>-0.83239054093794873</v>
      </c>
      <c r="GC71" s="122"/>
      <c r="GD71" s="108">
        <f>GD70/FD70-1</f>
        <v>-0.93320202020202025</v>
      </c>
      <c r="GE71" s="122"/>
      <c r="GF71" s="108">
        <f>GF70/FF70-1</f>
        <v>-0.98458192347187856</v>
      </c>
      <c r="GG71" s="122"/>
      <c r="GH71" s="108">
        <f>GH70/FH70-1</f>
        <v>-0.85315218248232727</v>
      </c>
      <c r="GI71" s="232"/>
      <c r="GJ71" s="108">
        <f>GJ70/FJ70-1</f>
        <v>-0.16747279322853681</v>
      </c>
      <c r="GK71" s="232"/>
      <c r="GL71" s="108">
        <f>GL70/FL70-1</f>
        <v>-0.76345349377679073</v>
      </c>
      <c r="GM71" s="122"/>
      <c r="GN71" s="108">
        <f>GN70/FN70-1</f>
        <v>-0.39357848855055566</v>
      </c>
      <c r="GO71" s="122"/>
      <c r="GP71" s="108">
        <f>GP70/FP70-1</f>
        <v>-9.4991598460621218E-2</v>
      </c>
      <c r="GQ71" s="176"/>
      <c r="GR71" s="144">
        <f>GR70/(ET70+EV70+EX70+EZ70+FB70+FD70+FF70+FH70+FJ70+FL70+FN70+FP70)-1</f>
        <v>-0.58521669077060812</v>
      </c>
      <c r="GS71" s="145"/>
      <c r="GT71" s="108">
        <f>GT70/FT70-1</f>
        <v>-0.64237155006635782</v>
      </c>
      <c r="GU71" s="122"/>
      <c r="GV71" s="108">
        <f>GV70/FV70-1</f>
        <v>0.23630522787507169</v>
      </c>
      <c r="GW71" s="232"/>
      <c r="GX71" s="122">
        <f>GX70/FX70-1</f>
        <v>6.815540428357969E-2</v>
      </c>
      <c r="GY71" s="122"/>
      <c r="GZ71" s="108">
        <f>GZ70/FZ70-1</f>
        <v>13.491927818654638</v>
      </c>
      <c r="HA71" s="122"/>
      <c r="HB71" s="108">
        <f>HB70/GB70-1</f>
        <v>6.2842398596346367</v>
      </c>
      <c r="HC71" s="122"/>
      <c r="HD71" s="108">
        <f>HD70/GD70-1</f>
        <v>13.939557220939296</v>
      </c>
      <c r="HE71" s="122"/>
      <c r="HF71" s="108">
        <f>HF70/GF70-1</f>
        <v>15.291739638380573</v>
      </c>
      <c r="HG71" s="122"/>
      <c r="HH71" s="108">
        <f>HH70/GH70-1</f>
        <v>3.3794738725841089</v>
      </c>
      <c r="HI71" s="122"/>
      <c r="HJ71" s="108">
        <f>HJ70/GJ70-1</f>
        <v>-0.17925441781650941</v>
      </c>
      <c r="HK71" s="122"/>
      <c r="HL71" s="108">
        <f>HL70/GL70-1</f>
        <v>1.7300365700562197</v>
      </c>
      <c r="HM71" s="122"/>
      <c r="HN71" s="108">
        <f>HN70/GN70-1</f>
        <v>0.75025308766956877</v>
      </c>
      <c r="HO71" s="122"/>
      <c r="HP71" s="108">
        <f>HP70/GP70-1</f>
        <v>0.1075974006528313</v>
      </c>
      <c r="HQ71" s="176"/>
      <c r="HR71" s="144">
        <f>HR70/(FT70+FV70+FX70+FZ70+GB70+GD70+GF70+GH70+GJ70+GL70+GN70+GP70)-1</f>
        <v>0.83473566321829851</v>
      </c>
      <c r="HS71" s="145"/>
      <c r="HT71" s="108">
        <f>HT70/GT70-1</f>
        <v>0.63511057255377157</v>
      </c>
      <c r="HU71" s="122"/>
      <c r="HV71" s="108">
        <f>HV70/GV70-1</f>
        <v>-0.37348208380489445</v>
      </c>
      <c r="HW71" s="122"/>
      <c r="HX71" s="108">
        <f>HX70/GX70-1</f>
        <v>0.42141395300639894</v>
      </c>
      <c r="HY71" s="122"/>
      <c r="HZ71" s="108">
        <f>HZ70/GZ70-1</f>
        <v>-6.020397570150493E-3</v>
      </c>
      <c r="IA71" s="122"/>
      <c r="IB71" s="108">
        <f>IB70/HB70-1</f>
        <v>-0.21249132153534434</v>
      </c>
      <c r="IC71" s="122"/>
      <c r="ID71" s="108">
        <f>ID70/HD70-1</f>
        <v>-0.22918854829270896</v>
      </c>
      <c r="IE71" s="122"/>
      <c r="IF71" s="108">
        <f>IF70/HF70-1</f>
        <v>0.18877212834007495</v>
      </c>
      <c r="IG71" s="122"/>
      <c r="IH71" s="108">
        <f>IH70/HH70-1</f>
        <v>0.1411584431504751</v>
      </c>
      <c r="II71" s="122"/>
      <c r="IJ71" s="108">
        <f>IJ70/HJ70-1</f>
        <v>0.91782185518360127</v>
      </c>
      <c r="IK71" s="122"/>
      <c r="IL71" s="108">
        <f>IL70/HL70-1</f>
        <v>0.68826598956354812</v>
      </c>
      <c r="IM71" s="232"/>
      <c r="IN71" s="108">
        <f>IN70/HN70-1</f>
        <v>1.162560009254439</v>
      </c>
      <c r="IO71" s="232"/>
      <c r="IP71" s="122">
        <f>IP70/HP70-1</f>
        <v>0.24755312821067443</v>
      </c>
      <c r="IQ71" s="176"/>
      <c r="IR71" s="144">
        <f>IR70/(SUM(GT70:HQ70))-1</f>
        <v>0.21011638365926544</v>
      </c>
      <c r="IS71" s="145"/>
      <c r="IT71" s="108">
        <f>IT70/HT70-1</f>
        <v>0.55006947660954153</v>
      </c>
      <c r="IU71" s="122"/>
      <c r="IV71" s="108">
        <f>IV70/HV70-1</f>
        <v>0.26611875209661195</v>
      </c>
      <c r="IW71" s="122"/>
      <c r="IX71" s="108">
        <f>IX70/HX70-1</f>
        <v>0.53931253189472916</v>
      </c>
      <c r="IY71" s="122"/>
      <c r="IZ71" s="108">
        <f>IZ70/HZ70-1</f>
        <v>4.126495787647344E-2</v>
      </c>
      <c r="JA71" s="122"/>
      <c r="JB71" s="108">
        <f>JB70/IB70-1</f>
        <v>0.68116228859301908</v>
      </c>
      <c r="JC71" s="122"/>
      <c r="JD71" s="108">
        <f>JD70/ID70-1</f>
        <v>-0.2563493829908251</v>
      </c>
      <c r="JE71" s="122"/>
      <c r="JF71" s="108">
        <f>JF70/IF70-1</f>
        <v>0.70518096741459035</v>
      </c>
      <c r="JG71" s="122"/>
      <c r="JH71" s="144">
        <f>JH70/(SUM(HT70:IG70))-1</f>
        <v>0.36824759403409302</v>
      </c>
      <c r="JI71" s="145"/>
    </row>
    <row r="72" spans="2:269" ht="15" customHeight="1" thickTop="1" x14ac:dyDescent="0.2">
      <c r="B72" s="703" t="s">
        <v>37</v>
      </c>
      <c r="C72" s="704"/>
      <c r="D72" s="704"/>
      <c r="E72" s="705"/>
      <c r="F72" s="239">
        <v>136.40299999999999</v>
      </c>
      <c r="G72" s="240"/>
      <c r="H72" s="239">
        <v>81.536000000000001</v>
      </c>
      <c r="I72" s="240"/>
      <c r="J72" s="239">
        <v>73.588999999999999</v>
      </c>
      <c r="K72" s="240"/>
      <c r="L72" s="239">
        <v>189.36799999999999</v>
      </c>
      <c r="M72" s="241"/>
      <c r="N72" s="239">
        <v>91.918999999999997</v>
      </c>
      <c r="O72" s="240"/>
      <c r="P72" s="239">
        <v>91.501000000000005</v>
      </c>
      <c r="Q72" s="267"/>
      <c r="R72" s="247"/>
      <c r="S72" s="243"/>
      <c r="T72" s="239">
        <v>77</v>
      </c>
      <c r="U72" s="240"/>
      <c r="V72" s="239">
        <v>131.399</v>
      </c>
      <c r="W72" s="240"/>
      <c r="X72" s="239">
        <v>63.307000000000002</v>
      </c>
      <c r="Y72" s="240"/>
      <c r="Z72" s="239">
        <v>77.605000000000004</v>
      </c>
      <c r="AA72" s="241"/>
      <c r="AB72" s="239">
        <v>86</v>
      </c>
      <c r="AC72" s="241"/>
      <c r="AD72" s="239">
        <v>116</v>
      </c>
      <c r="AE72" s="241"/>
      <c r="AF72" s="242">
        <v>31</v>
      </c>
      <c r="AG72" s="243"/>
      <c r="AH72" s="244">
        <v>85</v>
      </c>
      <c r="AI72" s="245"/>
      <c r="AJ72" s="246">
        <v>76</v>
      </c>
      <c r="AK72" s="243"/>
      <c r="AL72" s="246">
        <v>59</v>
      </c>
      <c r="AM72" s="243"/>
      <c r="AN72" s="246">
        <v>59</v>
      </c>
      <c r="AO72" s="243"/>
      <c r="AP72" s="246">
        <v>36</v>
      </c>
      <c r="AQ72" s="243"/>
      <c r="AR72" s="247">
        <f>77+V72+X72+Z72+AB72+AD72+AF72+AH72+AJ72+AL72+AN72+AP72</f>
        <v>897.31100000000004</v>
      </c>
      <c r="AS72" s="243"/>
      <c r="AT72" s="246">
        <v>105.9</v>
      </c>
      <c r="AU72" s="242"/>
      <c r="AV72" s="214">
        <v>107.2</v>
      </c>
      <c r="AW72" s="212"/>
      <c r="AX72" s="214">
        <v>123.07</v>
      </c>
      <c r="AY72" s="212"/>
      <c r="AZ72" s="214">
        <v>48.3</v>
      </c>
      <c r="BA72" s="212"/>
      <c r="BB72" s="214">
        <v>64</v>
      </c>
      <c r="BC72" s="212"/>
      <c r="BD72" s="214">
        <v>68.900000000000006</v>
      </c>
      <c r="BE72" s="212"/>
      <c r="BF72" s="214">
        <v>84.396000000000001</v>
      </c>
      <c r="BG72" s="212"/>
      <c r="BH72" s="300">
        <v>41.512999999999998</v>
      </c>
      <c r="BI72" s="301"/>
      <c r="BJ72" s="60"/>
      <c r="BK72" s="61">
        <v>57.219000000000001</v>
      </c>
      <c r="BL72" s="62"/>
      <c r="BM72" s="61">
        <v>48.116</v>
      </c>
      <c r="BN72" s="91"/>
      <c r="BO72" s="63">
        <v>21.475999999999999</v>
      </c>
      <c r="BP72" s="60"/>
      <c r="BQ72" s="64">
        <v>50.073</v>
      </c>
      <c r="BR72" s="302">
        <f>SUM(AT72:BQ72)</f>
        <v>820.16300000000001</v>
      </c>
      <c r="BS72" s="303"/>
      <c r="BT72" s="318">
        <v>100.038</v>
      </c>
      <c r="BU72" s="317"/>
      <c r="BV72" s="316">
        <v>65.191000000000003</v>
      </c>
      <c r="BW72" s="317"/>
      <c r="BX72" s="316">
        <v>78.263999999999996</v>
      </c>
      <c r="BY72" s="317"/>
      <c r="BZ72" s="316">
        <v>60.087000000000003</v>
      </c>
      <c r="CA72" s="317"/>
      <c r="CB72" s="316">
        <v>57.173999999999999</v>
      </c>
      <c r="CC72" s="317"/>
      <c r="CD72" s="316">
        <v>50.66</v>
      </c>
      <c r="CE72" s="317"/>
      <c r="CF72" s="316">
        <v>16.292999999999999</v>
      </c>
      <c r="CG72" s="317"/>
      <c r="CH72" s="608">
        <v>87.471999999999994</v>
      </c>
      <c r="CI72" s="653"/>
      <c r="CJ72" s="608">
        <v>59.292999999999999</v>
      </c>
      <c r="CK72" s="653"/>
      <c r="CL72" s="608">
        <v>45.661000000000001</v>
      </c>
      <c r="CM72" s="653"/>
      <c r="CN72" s="608">
        <v>75.462999999999994</v>
      </c>
      <c r="CO72" s="653"/>
      <c r="CP72" s="316">
        <v>32.591000000000001</v>
      </c>
      <c r="CQ72" s="532"/>
      <c r="CR72" s="645">
        <f>BT72+BV72+BX72+BZ72+CB72+CD72+CF72+CH72+CJ72+CL72+CN72+CP72</f>
        <v>728.18700000000001</v>
      </c>
      <c r="CS72" s="646"/>
      <c r="CT72" s="563">
        <v>63.481999999999999</v>
      </c>
      <c r="CU72" s="318"/>
      <c r="CV72" s="316">
        <v>63.765999999999998</v>
      </c>
      <c r="CW72" s="318"/>
      <c r="CX72" s="316">
        <v>144.67500000000001</v>
      </c>
      <c r="CY72" s="318"/>
      <c r="CZ72" s="316">
        <v>81.105999999999995</v>
      </c>
      <c r="DA72" s="318"/>
      <c r="DB72" s="316">
        <v>36.993000000000002</v>
      </c>
      <c r="DC72" s="317"/>
      <c r="DD72" s="318">
        <v>68.567999999999998</v>
      </c>
      <c r="DE72" s="318"/>
      <c r="DF72" s="316">
        <v>40.771999999999998</v>
      </c>
      <c r="DG72" s="318"/>
      <c r="DH72" s="316">
        <v>72.763000000000005</v>
      </c>
      <c r="DI72" s="318"/>
      <c r="DJ72" s="316">
        <v>46.777000000000001</v>
      </c>
      <c r="DK72" s="318"/>
      <c r="DL72" s="316">
        <v>35.305</v>
      </c>
      <c r="DM72" s="318"/>
      <c r="DN72" s="316">
        <v>76.715000000000003</v>
      </c>
      <c r="DO72" s="318"/>
      <c r="DP72" s="117">
        <v>74.031999999999996</v>
      </c>
      <c r="DQ72" s="170"/>
      <c r="DR72" s="573">
        <f>SUM(CT72:DQ72)</f>
        <v>804.95400000000006</v>
      </c>
      <c r="DS72" s="574"/>
      <c r="DT72" s="515">
        <v>56.372</v>
      </c>
      <c r="DU72" s="118"/>
      <c r="DV72" s="117">
        <v>26.326000000000001</v>
      </c>
      <c r="DW72" s="118"/>
      <c r="DX72" s="117">
        <v>69.071299999999994</v>
      </c>
      <c r="DY72" s="118"/>
      <c r="DZ72" s="117">
        <v>41.09</v>
      </c>
      <c r="EA72" s="175"/>
      <c r="EB72" s="118">
        <v>39.719000000000001</v>
      </c>
      <c r="EC72" s="118"/>
      <c r="ED72" s="117">
        <v>59.256</v>
      </c>
      <c r="EE72" s="118"/>
      <c r="EF72" s="117">
        <v>30.309000000000001</v>
      </c>
      <c r="EG72" s="118"/>
      <c r="EH72" s="117">
        <v>46.765000000000001</v>
      </c>
      <c r="EI72" s="118"/>
      <c r="EJ72" s="117">
        <v>38.290999999999997</v>
      </c>
      <c r="EK72" s="118"/>
      <c r="EL72" s="117">
        <v>38.512</v>
      </c>
      <c r="EM72" s="118"/>
      <c r="EN72" s="117">
        <v>28.96</v>
      </c>
      <c r="EO72" s="118"/>
      <c r="EP72" s="117">
        <v>40.75</v>
      </c>
      <c r="EQ72" s="170"/>
      <c r="ER72" s="142">
        <v>515.42129999999997</v>
      </c>
      <c r="ES72" s="143"/>
      <c r="ET72" s="117">
        <v>20.552</v>
      </c>
      <c r="EU72" s="118"/>
      <c r="EV72" s="117">
        <v>35.216999999999999</v>
      </c>
      <c r="EW72" s="118"/>
      <c r="EX72" s="117">
        <v>33.368000000000002</v>
      </c>
      <c r="EY72" s="118"/>
      <c r="EZ72" s="117">
        <v>42.249000000000002</v>
      </c>
      <c r="FA72" s="118"/>
      <c r="FB72" s="117">
        <v>24.398</v>
      </c>
      <c r="FC72" s="118"/>
      <c r="FD72" s="117">
        <v>53.709000000000003</v>
      </c>
      <c r="FE72" s="118"/>
      <c r="FF72" s="117">
        <v>54.249000000000002</v>
      </c>
      <c r="FG72" s="118"/>
      <c r="FH72" s="117">
        <v>59.573</v>
      </c>
      <c r="FI72" s="118"/>
      <c r="FJ72" s="117">
        <v>25.594999999999999</v>
      </c>
      <c r="FK72" s="175"/>
      <c r="FL72" s="118">
        <v>54.493000000000002</v>
      </c>
      <c r="FM72" s="118"/>
      <c r="FN72" s="117">
        <v>23.535</v>
      </c>
      <c r="FO72" s="118"/>
      <c r="FP72" s="117">
        <v>21.587</v>
      </c>
      <c r="FQ72" s="170"/>
      <c r="FR72" s="142">
        <v>448.52499999999998</v>
      </c>
      <c r="FS72" s="118"/>
      <c r="FT72" s="515">
        <v>34.798000000000002</v>
      </c>
      <c r="FU72" s="175"/>
      <c r="FV72" s="117">
        <v>50.86</v>
      </c>
      <c r="FW72" s="175"/>
      <c r="FX72" s="117">
        <v>39.131999999999998</v>
      </c>
      <c r="FY72" s="175"/>
      <c r="FZ72" s="117">
        <v>1.899689</v>
      </c>
      <c r="GA72" s="175"/>
      <c r="GB72" s="118">
        <v>1.4419999999999999</v>
      </c>
      <c r="GC72" s="118"/>
      <c r="GD72" s="117">
        <v>8.69</v>
      </c>
      <c r="GE72" s="118"/>
      <c r="GF72" s="117">
        <v>6.29</v>
      </c>
      <c r="GG72" s="118"/>
      <c r="GH72" s="117">
        <v>15.278</v>
      </c>
      <c r="GI72" s="175"/>
      <c r="GJ72" s="117">
        <v>13.872</v>
      </c>
      <c r="GK72" s="175"/>
      <c r="GL72" s="117">
        <v>14.528</v>
      </c>
      <c r="GM72" s="118"/>
      <c r="GN72" s="117">
        <v>21.608000000000001</v>
      </c>
      <c r="GO72" s="118"/>
      <c r="GP72" s="117">
        <v>18.402000000000001</v>
      </c>
      <c r="GQ72" s="170"/>
      <c r="GR72" s="142">
        <f>FT72+FV72+FX72+FZ72+GB72+GD72+GF72+GH72+GJ72+GL72+GN72+GP72</f>
        <v>226.799689</v>
      </c>
      <c r="GS72" s="143"/>
      <c r="GT72" s="117">
        <v>7.1505999999999998</v>
      </c>
      <c r="GU72" s="118"/>
      <c r="GV72" s="117">
        <v>7.0810000000000004</v>
      </c>
      <c r="GW72" s="175"/>
      <c r="GX72" s="118">
        <v>11.074999999999999</v>
      </c>
      <c r="GY72" s="118"/>
      <c r="GZ72" s="117">
        <v>17.793975</v>
      </c>
      <c r="HA72" s="118"/>
      <c r="HB72" s="117">
        <v>14.303000000000001</v>
      </c>
      <c r="HC72" s="118"/>
      <c r="HD72" s="117">
        <v>16.268000000000001</v>
      </c>
      <c r="HE72" s="118"/>
      <c r="HF72" s="117">
        <v>30.305</v>
      </c>
      <c r="HG72" s="118"/>
      <c r="HH72" s="117">
        <v>13.542</v>
      </c>
      <c r="HI72" s="118"/>
      <c r="HJ72" s="117">
        <v>22.602</v>
      </c>
      <c r="HK72" s="118"/>
      <c r="HL72" s="117">
        <v>20.062000000000001</v>
      </c>
      <c r="HM72" s="118"/>
      <c r="HN72" s="117">
        <v>14.643000000000001</v>
      </c>
      <c r="HO72" s="118"/>
      <c r="HP72" s="117">
        <v>28.419</v>
      </c>
      <c r="HQ72" s="170"/>
      <c r="HR72" s="474">
        <f>GT72+GV72+GX72+GZ72+HB72+HD72+HF72+HH72+HJ72+HL72+HN72+HP72</f>
        <v>203.24457500000003</v>
      </c>
      <c r="HS72" s="475"/>
      <c r="HT72" s="117">
        <v>16.597480999999998</v>
      </c>
      <c r="HU72" s="118"/>
      <c r="HV72" s="117">
        <v>22.82</v>
      </c>
      <c r="HW72" s="118"/>
      <c r="HX72" s="117">
        <v>20.616</v>
      </c>
      <c r="HY72" s="118"/>
      <c r="HZ72" s="117">
        <v>12.340999999999999</v>
      </c>
      <c r="IA72" s="118"/>
      <c r="IB72" s="117">
        <v>12.083</v>
      </c>
      <c r="IC72" s="118"/>
      <c r="ID72" s="117">
        <v>34.932000000000002</v>
      </c>
      <c r="IE72" s="118"/>
      <c r="IF72" s="117">
        <v>28.341000000000001</v>
      </c>
      <c r="IG72" s="118"/>
      <c r="IH72" s="117">
        <v>50.948</v>
      </c>
      <c r="II72" s="118"/>
      <c r="IJ72" s="117">
        <v>33.209000000000003</v>
      </c>
      <c r="IK72" s="118"/>
      <c r="IL72" s="117">
        <v>20.081</v>
      </c>
      <c r="IM72" s="175"/>
      <c r="IN72" s="117">
        <v>17.396000000000001</v>
      </c>
      <c r="IO72" s="175"/>
      <c r="IP72" s="118">
        <v>21.713999999999999</v>
      </c>
      <c r="IQ72" s="170"/>
      <c r="IR72" s="474">
        <f>HT72+HV72+HX72+HZ72+IB72+ID72+IF72+IH72+IJ72+IL72+IN72+IP72</f>
        <v>291.07848100000001</v>
      </c>
      <c r="IS72" s="475"/>
      <c r="IT72" s="117">
        <v>32.489457000000002</v>
      </c>
      <c r="IU72" s="118"/>
      <c r="IV72" s="117">
        <v>31.908999999999999</v>
      </c>
      <c r="IW72" s="118"/>
      <c r="IX72" s="117">
        <v>85.369</v>
      </c>
      <c r="IY72" s="118"/>
      <c r="IZ72" s="117">
        <v>23.869</v>
      </c>
      <c r="JA72" s="118"/>
      <c r="JB72" s="117">
        <v>96.263999999999996</v>
      </c>
      <c r="JC72" s="118"/>
      <c r="JD72" s="117">
        <v>22.132999999999999</v>
      </c>
      <c r="JE72" s="118"/>
      <c r="JF72" s="117">
        <v>39.689</v>
      </c>
      <c r="JG72" s="118"/>
      <c r="JH72" s="486">
        <f>IT72+IV72+IX72+IZ72+JB72+JF72+JD72</f>
        <v>331.72245700000002</v>
      </c>
      <c r="JI72" s="487"/>
    </row>
    <row r="73" spans="2:269" ht="15" customHeight="1" thickBot="1" x14ac:dyDescent="0.25">
      <c r="B73" s="697" t="s">
        <v>38</v>
      </c>
      <c r="C73" s="698"/>
      <c r="D73" s="698"/>
      <c r="E73" s="699"/>
      <c r="F73" s="230">
        <v>0.16200000000000001</v>
      </c>
      <c r="G73" s="189"/>
      <c r="H73" s="230">
        <v>0.46700000000000003</v>
      </c>
      <c r="I73" s="189"/>
      <c r="J73" s="230">
        <v>1.768</v>
      </c>
      <c r="K73" s="189"/>
      <c r="L73" s="230">
        <v>2.2669999999999999</v>
      </c>
      <c r="M73" s="190"/>
      <c r="N73" s="230">
        <v>1.1100000000000001</v>
      </c>
      <c r="O73" s="189"/>
      <c r="P73" s="230">
        <v>0.80600000000000005</v>
      </c>
      <c r="Q73" s="233"/>
      <c r="R73" s="222"/>
      <c r="S73" s="223"/>
      <c r="T73" s="230">
        <v>-0.9</v>
      </c>
      <c r="U73" s="189"/>
      <c r="V73" s="230">
        <v>1.6259999999999999</v>
      </c>
      <c r="W73" s="189"/>
      <c r="X73" s="230">
        <v>0.60799999999999998</v>
      </c>
      <c r="Y73" s="189"/>
      <c r="Z73" s="230">
        <v>1.1319999999999999</v>
      </c>
      <c r="AA73" s="190"/>
      <c r="AB73" s="230">
        <v>0.245</v>
      </c>
      <c r="AC73" s="190"/>
      <c r="AD73" s="230">
        <v>1.946</v>
      </c>
      <c r="AE73" s="190"/>
      <c r="AF73" s="223">
        <v>-0.77200000000000002</v>
      </c>
      <c r="AG73" s="223"/>
      <c r="AH73" s="190">
        <v>3.6999999999999998E-2</v>
      </c>
      <c r="AI73" s="223"/>
      <c r="AJ73" s="190">
        <v>2.8000000000000001E-2</v>
      </c>
      <c r="AK73" s="223"/>
      <c r="AL73" s="190">
        <v>-0.68600000000000005</v>
      </c>
      <c r="AM73" s="223"/>
      <c r="AN73" s="190">
        <v>-0.35799999999999998</v>
      </c>
      <c r="AO73" s="223"/>
      <c r="AP73" s="190">
        <v>-0.60099999999999998</v>
      </c>
      <c r="AQ73" s="223"/>
      <c r="AR73" s="222">
        <v>-8.1000000000000003E-2</v>
      </c>
      <c r="AS73" s="223"/>
      <c r="AT73" s="190">
        <v>0.371</v>
      </c>
      <c r="AU73" s="223"/>
      <c r="AV73" s="223">
        <v>-0.18416426304614186</v>
      </c>
      <c r="AW73" s="223"/>
      <c r="AX73" s="223">
        <v>0.94401882888148214</v>
      </c>
      <c r="AY73" s="223"/>
      <c r="AZ73" s="223">
        <v>-0.37761742155788935</v>
      </c>
      <c r="BA73" s="223"/>
      <c r="BB73" s="223">
        <v>-0.2558139534883721</v>
      </c>
      <c r="BC73" s="223"/>
      <c r="BD73" s="223">
        <v>-0.40397923875432518</v>
      </c>
      <c r="BE73" s="223"/>
      <c r="BF73" s="223">
        <v>1.7181551740796808</v>
      </c>
      <c r="BG73" s="223"/>
      <c r="BH73" s="219">
        <v>-0.50900000000000001</v>
      </c>
      <c r="BI73" s="220"/>
      <c r="BJ73" s="219">
        <v>-0.24381508695882015</v>
      </c>
      <c r="BK73" s="304"/>
      <c r="BL73" s="219">
        <v>-0.191</v>
      </c>
      <c r="BM73" s="304"/>
      <c r="BN73" s="333">
        <v>-0.63600000000000001</v>
      </c>
      <c r="BO73" s="334"/>
      <c r="BP73" s="335">
        <v>0.373</v>
      </c>
      <c r="BQ73" s="336"/>
      <c r="BR73" s="298">
        <v>-8.5999999999999993E-2</v>
      </c>
      <c r="BS73" s="299"/>
      <c r="BT73" s="660">
        <f t="shared" ref="BT73" si="256">1-(BT72/AT72)</f>
        <v>5.5354107648725281E-2</v>
      </c>
      <c r="BU73" s="248"/>
      <c r="BV73" s="651">
        <f t="shared" ref="BV73" si="257">1-(BV72/AV72)</f>
        <v>0.39187499999999997</v>
      </c>
      <c r="BW73" s="248"/>
      <c r="BX73" s="651">
        <f t="shared" ref="BX73" si="258">1-(BX72/AX72)</f>
        <v>0.3640692288941253</v>
      </c>
      <c r="BY73" s="248"/>
      <c r="BZ73" s="651">
        <f t="shared" ref="BZ73" si="259">1-(BZ72/AZ72)</f>
        <v>-0.24403726708074558</v>
      </c>
      <c r="CA73" s="248"/>
      <c r="CB73" s="651">
        <f t="shared" ref="CB73" si="260">1-(CB72/BB72)</f>
        <v>0.10665625000000001</v>
      </c>
      <c r="CC73" s="248"/>
      <c r="CD73" s="651">
        <f t="shared" ref="CD73" si="261">1-(CD72/BD72)</f>
        <v>0.26473149492017423</v>
      </c>
      <c r="CE73" s="248"/>
      <c r="CF73" s="651">
        <f t="shared" ref="CF73" si="262">1-(CF72/BF72)</f>
        <v>0.80694582681643678</v>
      </c>
      <c r="CG73" s="248"/>
      <c r="CH73" s="651">
        <f t="shared" ref="CH73" si="263">1-(CH72/BH72)</f>
        <v>-1.1070989810420833</v>
      </c>
      <c r="CI73" s="248"/>
      <c r="CJ73" s="651" t="e">
        <f t="shared" ref="CJ73" si="264">1-(CJ72/BJ72)</f>
        <v>#DIV/0!</v>
      </c>
      <c r="CK73" s="248"/>
      <c r="CL73" s="651" t="e">
        <f t="shared" ref="CL73" si="265">1-(CL72/BL72)</f>
        <v>#DIV/0!</v>
      </c>
      <c r="CM73" s="248"/>
      <c r="CN73" s="651" t="e">
        <f t="shared" ref="CN73" si="266">1-(CN72/BN72)</f>
        <v>#DIV/0!</v>
      </c>
      <c r="CO73" s="248"/>
      <c r="CP73" s="219">
        <v>-0.37</v>
      </c>
      <c r="CQ73" s="763"/>
      <c r="CR73" s="637">
        <v>-8.5999999999999993E-2</v>
      </c>
      <c r="CS73" s="220"/>
      <c r="CT73" s="333">
        <v>-0.36542113996681258</v>
      </c>
      <c r="CU73" s="335"/>
      <c r="CV73" s="530">
        <v>-2.1858845546164463E-2</v>
      </c>
      <c r="CW73" s="335"/>
      <c r="CX73" s="530">
        <v>0.84855105795768204</v>
      </c>
      <c r="CY73" s="335"/>
      <c r="CZ73" s="530">
        <v>0.34980944297435368</v>
      </c>
      <c r="DA73" s="335"/>
      <c r="DB73" s="530">
        <v>-0.35297512855493751</v>
      </c>
      <c r="DC73" s="335"/>
      <c r="DD73" s="530">
        <v>0.35349388077378596</v>
      </c>
      <c r="DE73" s="335"/>
      <c r="DF73" s="530">
        <v>1.5024243540170628</v>
      </c>
      <c r="DG73" s="335"/>
      <c r="DH73" s="530">
        <v>-0.16800000000000001</v>
      </c>
      <c r="DI73" s="335"/>
      <c r="DJ73" s="530">
        <v>-0.21099999999999999</v>
      </c>
      <c r="DK73" s="335"/>
      <c r="DL73" s="530">
        <v>-0.22700000000000001</v>
      </c>
      <c r="DM73" s="335"/>
      <c r="DN73" s="530">
        <v>1.7000000000000001E-2</v>
      </c>
      <c r="DO73" s="335"/>
      <c r="DP73" s="530">
        <v>1.2949999999999999</v>
      </c>
      <c r="DQ73" s="336"/>
      <c r="DR73" s="298">
        <v>0.106</v>
      </c>
      <c r="DS73" s="299"/>
      <c r="DT73" s="333">
        <v>-0.112</v>
      </c>
      <c r="DU73" s="335"/>
      <c r="DV73" s="530">
        <v>-0.58699999999999997</v>
      </c>
      <c r="DW73" s="335"/>
      <c r="DX73" s="530">
        <v>-0.52300000000000002</v>
      </c>
      <c r="DY73" s="335"/>
      <c r="DZ73" s="530">
        <v>-0.49299999999999999</v>
      </c>
      <c r="EA73" s="334"/>
      <c r="EB73" s="335">
        <v>7.3999999999999996E-2</v>
      </c>
      <c r="EC73" s="335"/>
      <c r="ED73" s="530">
        <v>-0.13580679033951693</v>
      </c>
      <c r="EE73" s="335"/>
      <c r="EF73" s="530">
        <v>-0.25700000000000001</v>
      </c>
      <c r="EG73" s="335"/>
      <c r="EH73" s="530">
        <v>-0.35729697785962655</v>
      </c>
      <c r="EI73" s="335"/>
      <c r="EJ73" s="530">
        <v>-0.18141394274964195</v>
      </c>
      <c r="EK73" s="335"/>
      <c r="EL73" s="530">
        <v>9.0836991927488953E-2</v>
      </c>
      <c r="EM73" s="335"/>
      <c r="EN73" s="543">
        <v>-0.623</v>
      </c>
      <c r="EO73" s="544"/>
      <c r="EP73" s="543">
        <v>0.45</v>
      </c>
      <c r="EQ73" s="546"/>
      <c r="ER73" s="575">
        <v>-0.35968850393935559</v>
      </c>
      <c r="ES73" s="576"/>
      <c r="ET73" s="543">
        <v>-0.63542184063009999</v>
      </c>
      <c r="EU73" s="544"/>
      <c r="EV73" s="543">
        <v>0.33772696193876772</v>
      </c>
      <c r="EW73" s="544"/>
      <c r="EX73" s="543">
        <v>-0.51690499527300049</v>
      </c>
      <c r="EY73" s="544"/>
      <c r="EZ73" s="543">
        <v>2.8206376247262188E-2</v>
      </c>
      <c r="FA73" s="544"/>
      <c r="FB73" s="543">
        <v>-0.3857347868778167</v>
      </c>
      <c r="FC73" s="544"/>
      <c r="FD73" s="543">
        <v>-9.3610773592547547E-2</v>
      </c>
      <c r="FE73" s="544"/>
      <c r="FF73" s="543">
        <v>0.78986439671384745</v>
      </c>
      <c r="FG73" s="544"/>
      <c r="FH73" s="543">
        <v>0.27388003849032394</v>
      </c>
      <c r="FI73" s="544"/>
      <c r="FJ73" s="543">
        <v>-9.4923103811817233E-2</v>
      </c>
      <c r="FK73" s="557"/>
      <c r="FL73" s="544">
        <v>0.41496157041960946</v>
      </c>
      <c r="FM73" s="544"/>
      <c r="FN73" s="543">
        <v>-0.18731791915817808</v>
      </c>
      <c r="FO73" s="544"/>
      <c r="FP73" s="543">
        <v>-0.47025766871165642</v>
      </c>
      <c r="FQ73" s="546"/>
      <c r="FR73" s="575">
        <v>-0.13235108854291344</v>
      </c>
      <c r="FS73" s="544"/>
      <c r="FT73" s="309">
        <f>FT72/ET72-1</f>
        <v>0.6931685480731804</v>
      </c>
      <c r="FU73" s="101"/>
      <c r="FV73" s="100">
        <f>FV72/EV72-1</f>
        <v>0.44418888604935125</v>
      </c>
      <c r="FW73" s="101"/>
      <c r="FX73" s="100">
        <f>FX72/EX72-1</f>
        <v>0.17274035003596255</v>
      </c>
      <c r="FY73" s="119"/>
      <c r="FZ73" s="100">
        <f>FZ72/EZ72-1</f>
        <v>-0.95503588250609484</v>
      </c>
      <c r="GA73" s="119"/>
      <c r="GB73" s="100">
        <f>GB72/FB72-1</f>
        <v>-0.94089679481924748</v>
      </c>
      <c r="GC73" s="119"/>
      <c r="GD73" s="100">
        <f>GD72/FD72-1</f>
        <v>-0.83820216351077104</v>
      </c>
      <c r="GE73" s="119"/>
      <c r="GF73" s="100">
        <f>GF72/FF72-1</f>
        <v>-0.88405316227027231</v>
      </c>
      <c r="GG73" s="119"/>
      <c r="GH73" s="100">
        <f>GH72/FH72-1</f>
        <v>-0.74354153727359718</v>
      </c>
      <c r="GI73" s="101"/>
      <c r="GJ73" s="100">
        <f>GJ72/FJ72-1</f>
        <v>-0.4580191443641336</v>
      </c>
      <c r="GK73" s="101"/>
      <c r="GL73" s="100">
        <f>GL72/FL72-1</f>
        <v>-0.73339695006698102</v>
      </c>
      <c r="GM73" s="119"/>
      <c r="GN73" s="100">
        <f>GN72/FN72-1</f>
        <v>-8.187805396218395E-2</v>
      </c>
      <c r="GO73" s="119"/>
      <c r="GP73" s="100">
        <f>GP72/FP72-1</f>
        <v>-0.14754250243201916</v>
      </c>
      <c r="GQ73" s="289"/>
      <c r="GR73" s="144">
        <f>GR72/(ET72+EV72+EX72+EZ72+FB72+FD72+FF72+FH72+FJ72+FL72+FN72+FP72)-1</f>
        <v>-0.49434326068780998</v>
      </c>
      <c r="GS73" s="145"/>
      <c r="GT73" s="100">
        <f>GT72/FT72-1</f>
        <v>-0.79451117880337951</v>
      </c>
      <c r="GU73" s="119"/>
      <c r="GV73" s="100">
        <f>GV72/FV72-1</f>
        <v>-0.86077467558002363</v>
      </c>
      <c r="GW73" s="101"/>
      <c r="GX73" s="119">
        <f>GX72/FX72-1</f>
        <v>-0.71698354288050703</v>
      </c>
      <c r="GY73" s="119"/>
      <c r="GZ73" s="100">
        <f>GZ72/FZ72-1</f>
        <v>8.3667831945123652</v>
      </c>
      <c r="HA73" s="119"/>
      <c r="HB73" s="100">
        <f>HB72/GB72-1</f>
        <v>8.9188626907073516</v>
      </c>
      <c r="HC73" s="119"/>
      <c r="HD73" s="100">
        <f>HD72/GD72-1</f>
        <v>0.87203682393555826</v>
      </c>
      <c r="HE73" s="119"/>
      <c r="HF73" s="100">
        <f>HF72/GF72-1</f>
        <v>3.8179650238473766</v>
      </c>
      <c r="HG73" s="119"/>
      <c r="HH73" s="100">
        <f>HH72/GH72-1</f>
        <v>-0.11362743814635423</v>
      </c>
      <c r="HI73" s="119"/>
      <c r="HJ73" s="100">
        <f>HJ72/GJ72-1</f>
        <v>0.62932525951557095</v>
      </c>
      <c r="HK73" s="119"/>
      <c r="HL73" s="100">
        <f>HL72/GL72-1</f>
        <v>0.38091960352422904</v>
      </c>
      <c r="HM73" s="119"/>
      <c r="HN73" s="100">
        <f>HN72/GN72-1</f>
        <v>-0.32233432062199185</v>
      </c>
      <c r="HO73" s="119"/>
      <c r="HP73" s="100">
        <f>HP72/GP72-1</f>
        <v>0.54434300619497877</v>
      </c>
      <c r="HQ73" s="289"/>
      <c r="HR73" s="144">
        <f>HR72/(FT72+FV72+FX72+FZ72+GB72+GD72+GF72+GH72+GJ72+GL72+GN72+GP72)-1</f>
        <v>-0.10385866975329039</v>
      </c>
      <c r="HS73" s="145"/>
      <c r="HT73" s="100">
        <f>HT72/GT72-1</f>
        <v>1.3211312337426229</v>
      </c>
      <c r="HU73" s="119"/>
      <c r="HV73" s="100">
        <f>HV72/GV72-1</f>
        <v>2.2227086569693544</v>
      </c>
      <c r="HW73" s="119"/>
      <c r="HX73" s="100">
        <f>HX72/GX72-1</f>
        <v>0.86148984198645606</v>
      </c>
      <c r="HY73" s="119"/>
      <c r="HZ73" s="100">
        <f>HZ72/GZ72-1</f>
        <v>-0.30645063848858956</v>
      </c>
      <c r="IA73" s="119"/>
      <c r="IB73" s="100">
        <f>IB72/HB72-1</f>
        <v>-0.15521219324617219</v>
      </c>
      <c r="IC73" s="119"/>
      <c r="ID73" s="100">
        <f>ID72/HD72-1</f>
        <v>1.147283009589378</v>
      </c>
      <c r="IE73" s="119"/>
      <c r="IF73" s="100">
        <f>IF72/HF72-1</f>
        <v>-6.4807787493812885E-2</v>
      </c>
      <c r="IG73" s="119"/>
      <c r="IH73" s="100">
        <f>IH72/HH72-1</f>
        <v>2.7622212376310737</v>
      </c>
      <c r="II73" s="119"/>
      <c r="IJ73" s="100">
        <f>IJ72/HJ72-1</f>
        <v>0.46929475267675436</v>
      </c>
      <c r="IK73" s="119"/>
      <c r="IL73" s="100">
        <f>IL72/HL72-1</f>
        <v>9.4706410128586604E-4</v>
      </c>
      <c r="IM73" s="101"/>
      <c r="IN73" s="100">
        <f>IN72/HN72-1</f>
        <v>0.188007921873933</v>
      </c>
      <c r="IO73" s="101"/>
      <c r="IP73" s="119">
        <f>IP72/HP72-1</f>
        <v>-0.23593370632323452</v>
      </c>
      <c r="IQ73" s="289"/>
      <c r="IR73" s="144">
        <f>IR72/(SUM(GT72:HQ72))-1</f>
        <v>0.43215867385390228</v>
      </c>
      <c r="IS73" s="145"/>
      <c r="IT73" s="100">
        <f>IT72/HT72-1</f>
        <v>0.9574932485236769</v>
      </c>
      <c r="IU73" s="119"/>
      <c r="IV73" s="100">
        <f>IV72/HV72-1</f>
        <v>0.39829097283085013</v>
      </c>
      <c r="IW73" s="119"/>
      <c r="IX73" s="100">
        <f>IX72/HX72-1</f>
        <v>3.1409099728366314</v>
      </c>
      <c r="IY73" s="119"/>
      <c r="IZ73" s="100">
        <f>IZ72/HZ72-1</f>
        <v>0.93412203225022283</v>
      </c>
      <c r="JA73" s="119"/>
      <c r="JB73" s="100">
        <f>JB72/IB72-1</f>
        <v>6.9668956385003717</v>
      </c>
      <c r="JC73" s="119"/>
      <c r="JD73" s="100">
        <f>JD72/ID72-1</f>
        <v>-0.36639757242642856</v>
      </c>
      <c r="JE73" s="119"/>
      <c r="JF73" s="108">
        <f>JF72/IF72-1</f>
        <v>0.40040930101266703</v>
      </c>
      <c r="JG73" s="122"/>
      <c r="JH73" s="144">
        <f>JH72/(SUM(HT72:IG72))-1</f>
        <v>1.2454570969683636</v>
      </c>
      <c r="JI73" s="145"/>
    </row>
    <row r="74" spans="2:269" ht="15" customHeight="1" x14ac:dyDescent="0.2">
      <c r="B74" s="681" t="s">
        <v>2</v>
      </c>
      <c r="C74" s="681"/>
      <c r="D74" s="1" t="s">
        <v>34</v>
      </c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BI74" s="24"/>
      <c r="BL74" s="65"/>
      <c r="BM74" s="65"/>
      <c r="BN74" s="24"/>
      <c r="BO74" s="24"/>
      <c r="BP74" s="24"/>
      <c r="BQ74" s="24"/>
      <c r="BR74" s="24"/>
      <c r="BS74" s="24"/>
      <c r="CI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DH74" s="24"/>
      <c r="DI74" s="24"/>
      <c r="EX74" s="10" t="s">
        <v>81</v>
      </c>
      <c r="GM74" s="10" t="s">
        <v>81</v>
      </c>
    </row>
    <row r="75" spans="2:269" ht="15" customHeight="1" x14ac:dyDescent="0.2">
      <c r="B75" s="681" t="s">
        <v>3</v>
      </c>
      <c r="C75" s="681"/>
      <c r="D75" s="2" t="s">
        <v>8</v>
      </c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EB75" s="24"/>
      <c r="EC75" s="24"/>
      <c r="EY75" s="43"/>
    </row>
    <row r="76" spans="2:269" ht="15" customHeight="1" x14ac:dyDescent="0.2">
      <c r="B76" s="47"/>
      <c r="C76" s="47"/>
      <c r="D76" s="2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</row>
    <row r="77" spans="2:269" ht="15" customHeight="1" x14ac:dyDescent="0.2">
      <c r="B77" s="47"/>
      <c r="C77" s="47"/>
      <c r="D77" s="2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DR77" s="10" t="s">
        <v>81</v>
      </c>
    </row>
    <row r="78" spans="2:269" ht="15" customHeight="1" x14ac:dyDescent="0.2">
      <c r="B78" s="4" t="s">
        <v>91</v>
      </c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DG78" s="16"/>
    </row>
    <row r="79" spans="2:269" ht="15" customHeight="1" thickBot="1" x14ac:dyDescent="0.25">
      <c r="B79" s="4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75" t="s">
        <v>18</v>
      </c>
      <c r="DK79" s="16"/>
      <c r="EY79" s="16"/>
      <c r="JI79" s="16" t="s">
        <v>18</v>
      </c>
    </row>
    <row r="80" spans="2:269" ht="15" customHeight="1" thickBot="1" x14ac:dyDescent="0.25">
      <c r="B80" s="694"/>
      <c r="C80" s="695"/>
      <c r="D80" s="695"/>
      <c r="E80" s="696"/>
      <c r="F80" s="197">
        <v>41456</v>
      </c>
      <c r="G80" s="198"/>
      <c r="H80" s="197">
        <v>41487</v>
      </c>
      <c r="I80" s="198"/>
      <c r="J80" s="197">
        <v>41518</v>
      </c>
      <c r="K80" s="198"/>
      <c r="L80" s="197">
        <v>41548</v>
      </c>
      <c r="M80" s="199"/>
      <c r="N80" s="197">
        <v>41579</v>
      </c>
      <c r="O80" s="198"/>
      <c r="P80" s="197">
        <v>41609</v>
      </c>
      <c r="Q80" s="200"/>
      <c r="R80" s="201" t="s">
        <v>76</v>
      </c>
      <c r="S80" s="202"/>
      <c r="T80" s="197">
        <v>41670</v>
      </c>
      <c r="U80" s="198"/>
      <c r="V80" s="197">
        <v>41671</v>
      </c>
      <c r="W80" s="198"/>
      <c r="X80" s="197">
        <v>41699</v>
      </c>
      <c r="Y80" s="198"/>
      <c r="Z80" s="197">
        <v>41730</v>
      </c>
      <c r="AA80" s="199"/>
      <c r="AB80" s="197">
        <v>41760</v>
      </c>
      <c r="AC80" s="199"/>
      <c r="AD80" s="197">
        <v>41791</v>
      </c>
      <c r="AE80" s="199"/>
      <c r="AF80" s="198">
        <v>41821</v>
      </c>
      <c r="AG80" s="198"/>
      <c r="AH80" s="197">
        <v>41853</v>
      </c>
      <c r="AI80" s="198"/>
      <c r="AJ80" s="197">
        <v>41883</v>
      </c>
      <c r="AK80" s="199"/>
      <c r="AL80" s="197">
        <v>41914</v>
      </c>
      <c r="AM80" s="199"/>
      <c r="AN80" s="198">
        <v>41946</v>
      </c>
      <c r="AO80" s="199"/>
      <c r="AP80" s="197">
        <v>41977</v>
      </c>
      <c r="AQ80" s="198"/>
      <c r="AR80" s="201" t="s">
        <v>76</v>
      </c>
      <c r="AS80" s="202"/>
      <c r="AT80" s="198">
        <v>42008</v>
      </c>
      <c r="AU80" s="199"/>
      <c r="AV80" s="197">
        <v>42040</v>
      </c>
      <c r="AW80" s="199"/>
      <c r="AX80" s="197">
        <v>42069</v>
      </c>
      <c r="AY80" s="199"/>
      <c r="AZ80" s="197">
        <v>42101</v>
      </c>
      <c r="BA80" s="199"/>
      <c r="BB80" s="197">
        <v>42132</v>
      </c>
      <c r="BC80" s="199"/>
      <c r="BD80" s="197">
        <v>42164</v>
      </c>
      <c r="BE80" s="198"/>
      <c r="BF80" s="197">
        <v>42195</v>
      </c>
      <c r="BG80" s="198"/>
      <c r="BH80" s="197">
        <v>42227</v>
      </c>
      <c r="BI80" s="199"/>
      <c r="BJ80" s="197">
        <v>42259</v>
      </c>
      <c r="BK80" s="198"/>
      <c r="BL80" s="197">
        <v>42290</v>
      </c>
      <c r="BM80" s="198"/>
      <c r="BN80" s="171">
        <v>42322</v>
      </c>
      <c r="BO80" s="102"/>
      <c r="BP80" s="94">
        <v>42353</v>
      </c>
      <c r="BQ80" s="102"/>
      <c r="BR80" s="140" t="s">
        <v>77</v>
      </c>
      <c r="BS80" s="141"/>
      <c r="BT80" s="102">
        <v>42385</v>
      </c>
      <c r="BU80" s="95"/>
      <c r="BV80" s="102">
        <v>42417</v>
      </c>
      <c r="BW80" s="102"/>
      <c r="BX80" s="94">
        <v>42460</v>
      </c>
      <c r="BY80" s="102"/>
      <c r="BZ80" s="94">
        <v>42461</v>
      </c>
      <c r="CA80" s="102"/>
      <c r="CB80" s="94">
        <v>42492</v>
      </c>
      <c r="CC80" s="95"/>
      <c r="CD80" s="102">
        <v>42523</v>
      </c>
      <c r="CE80" s="102"/>
      <c r="CF80" s="94">
        <v>42554</v>
      </c>
      <c r="CG80" s="102"/>
      <c r="CH80" s="94">
        <v>42586</v>
      </c>
      <c r="CI80" s="95"/>
      <c r="CJ80" s="94">
        <v>42618</v>
      </c>
      <c r="CK80" s="95"/>
      <c r="CL80" s="94">
        <v>42649</v>
      </c>
      <c r="CM80" s="95"/>
      <c r="CN80" s="102">
        <v>42681</v>
      </c>
      <c r="CO80" s="102"/>
      <c r="CP80" s="94">
        <v>42712</v>
      </c>
      <c r="CQ80" s="111"/>
      <c r="CR80" s="140" t="s">
        <v>72</v>
      </c>
      <c r="CS80" s="141"/>
      <c r="CT80" s="171">
        <v>42736</v>
      </c>
      <c r="CU80" s="102"/>
      <c r="CV80" s="94">
        <v>42768</v>
      </c>
      <c r="CW80" s="102"/>
      <c r="CX80" s="94">
        <v>42797</v>
      </c>
      <c r="CY80" s="95"/>
      <c r="CZ80" s="102">
        <v>42829</v>
      </c>
      <c r="DA80" s="102"/>
      <c r="DB80" s="94">
        <v>42860</v>
      </c>
      <c r="DC80" s="102"/>
      <c r="DD80" s="94">
        <v>42892</v>
      </c>
      <c r="DE80" s="102"/>
      <c r="DF80" s="94">
        <v>42923</v>
      </c>
      <c r="DG80" s="95"/>
      <c r="DH80" s="102">
        <v>42955</v>
      </c>
      <c r="DI80" s="95"/>
      <c r="DJ80" s="102">
        <v>42987</v>
      </c>
      <c r="DK80" s="95"/>
      <c r="DL80" s="102">
        <v>43018</v>
      </c>
      <c r="DM80" s="95"/>
      <c r="DN80" s="102">
        <v>43050</v>
      </c>
      <c r="DO80" s="102"/>
      <c r="DP80" s="94">
        <v>43081</v>
      </c>
      <c r="DQ80" s="111"/>
      <c r="DR80" s="115" t="s">
        <v>77</v>
      </c>
      <c r="DS80" s="116"/>
      <c r="DT80" s="171">
        <v>43111</v>
      </c>
      <c r="DU80" s="102"/>
      <c r="DV80" s="94">
        <v>43143</v>
      </c>
      <c r="DW80" s="102"/>
      <c r="DX80" s="94">
        <v>43172</v>
      </c>
      <c r="DY80" s="102"/>
      <c r="DZ80" s="94">
        <v>43204</v>
      </c>
      <c r="EA80" s="102"/>
      <c r="EB80" s="94">
        <v>43235</v>
      </c>
      <c r="EC80" s="102"/>
      <c r="ED80" s="94">
        <v>43267</v>
      </c>
      <c r="EE80" s="102"/>
      <c r="EF80" s="94">
        <v>43298</v>
      </c>
      <c r="EG80" s="102"/>
      <c r="EH80" s="94">
        <v>43330</v>
      </c>
      <c r="EI80" s="102"/>
      <c r="EJ80" s="94">
        <v>43362</v>
      </c>
      <c r="EK80" s="102"/>
      <c r="EL80" s="94">
        <v>43393</v>
      </c>
      <c r="EM80" s="95"/>
      <c r="EN80" s="102">
        <v>43425</v>
      </c>
      <c r="EO80" s="102"/>
      <c r="EP80" s="94">
        <v>43456</v>
      </c>
      <c r="EQ80" s="111"/>
      <c r="ER80" s="115" t="s">
        <v>77</v>
      </c>
      <c r="ES80" s="116"/>
      <c r="ET80" s="102">
        <v>43476</v>
      </c>
      <c r="EU80" s="102"/>
      <c r="EV80" s="94">
        <v>43508</v>
      </c>
      <c r="EW80" s="102"/>
      <c r="EX80" s="94">
        <v>43537</v>
      </c>
      <c r="EY80" s="102"/>
      <c r="EZ80" s="94">
        <v>43569</v>
      </c>
      <c r="FA80" s="102"/>
      <c r="FB80" s="94">
        <v>43600</v>
      </c>
      <c r="FC80" s="102"/>
      <c r="FD80" s="94">
        <v>43632</v>
      </c>
      <c r="FE80" s="102"/>
      <c r="FF80" s="94">
        <v>43663</v>
      </c>
      <c r="FG80" s="102"/>
      <c r="FH80" s="94">
        <v>43695</v>
      </c>
      <c r="FI80" s="102"/>
      <c r="FJ80" s="94">
        <v>43727</v>
      </c>
      <c r="FK80" s="95"/>
      <c r="FL80" s="102">
        <v>43758</v>
      </c>
      <c r="FM80" s="102"/>
      <c r="FN80" s="94">
        <v>43790</v>
      </c>
      <c r="FO80" s="102"/>
      <c r="FP80" s="94">
        <v>43821</v>
      </c>
      <c r="FQ80" s="102"/>
      <c r="FR80" s="115" t="s">
        <v>77</v>
      </c>
      <c r="FS80" s="116"/>
      <c r="FT80" s="171">
        <v>43840</v>
      </c>
      <c r="FU80" s="102"/>
      <c r="FV80" s="94">
        <v>43872</v>
      </c>
      <c r="FW80" s="95"/>
      <c r="FX80" s="94">
        <v>43902</v>
      </c>
      <c r="FY80" s="102"/>
      <c r="FZ80" s="94">
        <v>43934</v>
      </c>
      <c r="GA80" s="102"/>
      <c r="GB80" s="94">
        <v>43952</v>
      </c>
      <c r="GC80" s="102"/>
      <c r="GD80" s="94">
        <v>43984</v>
      </c>
      <c r="GE80" s="102"/>
      <c r="GF80" s="94">
        <v>44015</v>
      </c>
      <c r="GG80" s="102"/>
      <c r="GH80" s="94">
        <v>44047</v>
      </c>
      <c r="GI80" s="102"/>
      <c r="GJ80" s="94">
        <v>44079</v>
      </c>
      <c r="GK80" s="102"/>
      <c r="GL80" s="94">
        <v>44110</v>
      </c>
      <c r="GM80" s="102"/>
      <c r="GN80" s="94">
        <v>44142</v>
      </c>
      <c r="GO80" s="102"/>
      <c r="GP80" s="94">
        <v>44173</v>
      </c>
      <c r="GQ80" s="102"/>
      <c r="GR80" s="140" t="s">
        <v>77</v>
      </c>
      <c r="GS80" s="141"/>
      <c r="GT80" s="94">
        <v>44204</v>
      </c>
      <c r="GU80" s="102"/>
      <c r="GV80" s="94">
        <v>44236</v>
      </c>
      <c r="GW80" s="102"/>
      <c r="GX80" s="94">
        <v>44265</v>
      </c>
      <c r="GY80" s="102"/>
      <c r="GZ80" s="94">
        <v>44297</v>
      </c>
      <c r="HA80" s="102"/>
      <c r="HB80" s="94">
        <v>44328</v>
      </c>
      <c r="HC80" s="102"/>
      <c r="HD80" s="94">
        <v>44360</v>
      </c>
      <c r="HE80" s="102"/>
      <c r="HF80" s="94">
        <v>44391</v>
      </c>
      <c r="HG80" s="102"/>
      <c r="HH80" s="94">
        <v>44409</v>
      </c>
      <c r="HI80" s="102"/>
      <c r="HJ80" s="94">
        <v>44441</v>
      </c>
      <c r="HK80" s="102"/>
      <c r="HL80" s="94">
        <v>44472</v>
      </c>
      <c r="HM80" s="102"/>
      <c r="HN80" s="94">
        <v>44504</v>
      </c>
      <c r="HO80" s="102"/>
      <c r="HP80" s="94">
        <v>44535</v>
      </c>
      <c r="HQ80" s="102"/>
      <c r="HR80" s="140" t="s">
        <v>77</v>
      </c>
      <c r="HS80" s="141"/>
      <c r="HT80" s="94">
        <v>44563</v>
      </c>
      <c r="HU80" s="102"/>
      <c r="HV80" s="94">
        <v>44595</v>
      </c>
      <c r="HW80" s="102"/>
      <c r="HX80" s="94">
        <v>44624</v>
      </c>
      <c r="HY80" s="102"/>
      <c r="HZ80" s="94">
        <v>44656</v>
      </c>
      <c r="IA80" s="102"/>
      <c r="IB80" s="94">
        <v>44687</v>
      </c>
      <c r="IC80" s="102"/>
      <c r="ID80" s="94">
        <v>44719</v>
      </c>
      <c r="IE80" s="102"/>
      <c r="IF80" s="94">
        <v>44750</v>
      </c>
      <c r="IG80" s="102"/>
      <c r="IH80" s="94">
        <v>44782</v>
      </c>
      <c r="II80" s="102"/>
      <c r="IJ80" s="94">
        <v>44814</v>
      </c>
      <c r="IK80" s="102"/>
      <c r="IL80" s="94">
        <v>44845</v>
      </c>
      <c r="IM80" s="102"/>
      <c r="IN80" s="94">
        <v>44877</v>
      </c>
      <c r="IO80" s="102"/>
      <c r="IP80" s="94">
        <v>44908</v>
      </c>
      <c r="IQ80" s="102"/>
      <c r="IR80" s="115" t="s">
        <v>77</v>
      </c>
      <c r="IS80" s="116"/>
      <c r="IT80" s="94">
        <v>44927</v>
      </c>
      <c r="IU80" s="102"/>
      <c r="IV80" s="94">
        <v>44958</v>
      </c>
      <c r="IW80" s="102"/>
      <c r="IX80" s="94">
        <v>44987</v>
      </c>
      <c r="IY80" s="102"/>
      <c r="IZ80" s="94">
        <v>45020</v>
      </c>
      <c r="JA80" s="102"/>
      <c r="JB80" s="94">
        <v>45051</v>
      </c>
      <c r="JC80" s="102"/>
      <c r="JD80" s="94">
        <v>45083</v>
      </c>
      <c r="JE80" s="102"/>
      <c r="JF80" s="94">
        <v>45114</v>
      </c>
      <c r="JG80" s="102"/>
      <c r="JH80" s="115" t="s">
        <v>77</v>
      </c>
      <c r="JI80" s="116"/>
    </row>
    <row r="81" spans="2:269" ht="15" customHeight="1" thickTop="1" x14ac:dyDescent="0.2">
      <c r="B81" s="688" t="s">
        <v>17</v>
      </c>
      <c r="C81" s="689"/>
      <c r="D81" s="689"/>
      <c r="E81" s="690"/>
      <c r="F81" s="236">
        <v>571.56899999999996</v>
      </c>
      <c r="G81" s="123"/>
      <c r="H81" s="236">
        <v>563.46400000000006</v>
      </c>
      <c r="I81" s="123"/>
      <c r="J81" s="236">
        <v>547.80399999999997</v>
      </c>
      <c r="K81" s="123"/>
      <c r="L81" s="236">
        <v>552.41099999999994</v>
      </c>
      <c r="M81" s="236"/>
      <c r="N81" s="236">
        <v>530.14499999999998</v>
      </c>
      <c r="O81" s="123"/>
      <c r="P81" s="235">
        <v>527.24599999999998</v>
      </c>
      <c r="Q81" s="793"/>
      <c r="R81" s="238"/>
      <c r="S81" s="225"/>
      <c r="T81" s="235">
        <v>535</v>
      </c>
      <c r="U81" s="123"/>
      <c r="V81" s="235">
        <v>511.48599999999999</v>
      </c>
      <c r="W81" s="123"/>
      <c r="X81" s="235">
        <v>596.82899999999995</v>
      </c>
      <c r="Y81" s="123"/>
      <c r="Z81" s="235">
        <v>546.59100000000001</v>
      </c>
      <c r="AA81" s="236"/>
      <c r="AB81" s="235">
        <v>609</v>
      </c>
      <c r="AC81" s="236"/>
      <c r="AD81" s="235">
        <v>515</v>
      </c>
      <c r="AE81" s="236"/>
      <c r="AF81" s="139">
        <v>565</v>
      </c>
      <c r="AG81" s="225"/>
      <c r="AH81" s="139">
        <v>589</v>
      </c>
      <c r="AI81" s="224"/>
      <c r="AJ81" s="106">
        <v>579</v>
      </c>
      <c r="AK81" s="225"/>
      <c r="AL81" s="106">
        <v>582</v>
      </c>
      <c r="AM81" s="225"/>
      <c r="AN81" s="106">
        <v>567</v>
      </c>
      <c r="AO81" s="225"/>
      <c r="AP81" s="139">
        <v>578</v>
      </c>
      <c r="AQ81" s="237"/>
      <c r="AR81" s="238">
        <f>535+V81+X81+Z81+AB81+AD81+AF81+AH81+AJ81+AL81+AN81+AP81</f>
        <v>6773.9059999999999</v>
      </c>
      <c r="AS81" s="225"/>
      <c r="AT81" s="139">
        <v>575.70000000000005</v>
      </c>
      <c r="AU81" s="214"/>
      <c r="AV81" s="316">
        <v>522.1</v>
      </c>
      <c r="AW81" s="317"/>
      <c r="AX81" s="316">
        <v>589.4</v>
      </c>
      <c r="AY81" s="317"/>
      <c r="AZ81" s="316">
        <v>590.20000000000005</v>
      </c>
      <c r="BA81" s="317"/>
      <c r="BB81" s="316">
        <v>600.5</v>
      </c>
      <c r="BC81" s="317"/>
      <c r="BD81" s="316">
        <v>576.08500000000004</v>
      </c>
      <c r="BE81" s="317"/>
      <c r="BF81" s="318">
        <v>594.09199999999998</v>
      </c>
      <c r="BG81" s="318"/>
      <c r="BH81" s="316">
        <v>639.19799999999998</v>
      </c>
      <c r="BI81" s="317"/>
      <c r="BJ81" s="318">
        <v>581.72799999999995</v>
      </c>
      <c r="BK81" s="318"/>
      <c r="BL81" s="316">
        <v>553</v>
      </c>
      <c r="BM81" s="318"/>
      <c r="BN81" s="320">
        <v>527.51199999999994</v>
      </c>
      <c r="BO81" s="214"/>
      <c r="BP81" s="139">
        <v>545</v>
      </c>
      <c r="BQ81" s="214"/>
      <c r="BR81" s="238">
        <f>SUM(AT81:BQ81)</f>
        <v>6894.5150000000003</v>
      </c>
      <c r="BS81" s="319"/>
      <c r="BT81" s="609">
        <v>508.83300000000003</v>
      </c>
      <c r="BU81" s="653"/>
      <c r="BV81" s="608">
        <v>460.47800000000001</v>
      </c>
      <c r="BW81" s="653"/>
      <c r="BX81" s="609">
        <v>482.60899999999998</v>
      </c>
      <c r="BY81" s="609"/>
      <c r="BZ81" s="608">
        <v>499.404</v>
      </c>
      <c r="CA81" s="609"/>
      <c r="CB81" s="608">
        <v>539.03</v>
      </c>
      <c r="CC81" s="653"/>
      <c r="CD81" s="609">
        <v>520.07799999999997</v>
      </c>
      <c r="CE81" s="609"/>
      <c r="CF81" s="608">
        <v>534.87400000000002</v>
      </c>
      <c r="CG81" s="609"/>
      <c r="CH81" s="608">
        <v>530.74099999999999</v>
      </c>
      <c r="CI81" s="609"/>
      <c r="CJ81" s="608">
        <v>506.93299999999999</v>
      </c>
      <c r="CK81" s="653"/>
      <c r="CL81" s="609">
        <v>549.40800000000002</v>
      </c>
      <c r="CM81" s="609"/>
      <c r="CN81" s="608">
        <v>557.06299999999999</v>
      </c>
      <c r="CO81" s="609"/>
      <c r="CP81" s="608">
        <v>577.05100000000004</v>
      </c>
      <c r="CQ81" s="749"/>
      <c r="CR81" s="638">
        <f>BT81+BV81+BX81+BZ81+CB81+CD81+CF81+CH81+CJ81+CL81+CN81+CP81</f>
        <v>6266.5020000000013</v>
      </c>
      <c r="CS81" s="639"/>
      <c r="CT81" s="758">
        <v>597.9</v>
      </c>
      <c r="CU81" s="107"/>
      <c r="CV81" s="507">
        <v>530.39599999999996</v>
      </c>
      <c r="CW81" s="107"/>
      <c r="CX81" s="507">
        <v>542.36099999999999</v>
      </c>
      <c r="CY81" s="559"/>
      <c r="CZ81" s="558">
        <v>561.09900000000005</v>
      </c>
      <c r="DA81" s="558"/>
      <c r="DB81" s="507">
        <v>571.38900000000001</v>
      </c>
      <c r="DC81" s="558"/>
      <c r="DD81" s="507">
        <v>610.97500000000002</v>
      </c>
      <c r="DE81" s="558"/>
      <c r="DF81" s="507">
        <v>574.48400000000004</v>
      </c>
      <c r="DG81" s="558"/>
      <c r="DH81" s="507">
        <v>585.02800000000002</v>
      </c>
      <c r="DI81" s="558"/>
      <c r="DJ81" s="507">
        <v>586.976</v>
      </c>
      <c r="DK81" s="558"/>
      <c r="DL81" s="507">
        <v>624.88</v>
      </c>
      <c r="DM81" s="558"/>
      <c r="DN81" s="507">
        <v>560.65899999999999</v>
      </c>
      <c r="DO81" s="558"/>
      <c r="DP81" s="507">
        <v>552.048</v>
      </c>
      <c r="DQ81" s="508"/>
      <c r="DR81" s="492">
        <f>SUM(CT81:DQ81)</f>
        <v>6898.1949999999988</v>
      </c>
      <c r="DS81" s="493"/>
      <c r="DT81" s="758">
        <v>564.82100000000003</v>
      </c>
      <c r="DU81" s="558"/>
      <c r="DV81" s="507">
        <v>496.08</v>
      </c>
      <c r="DW81" s="558"/>
      <c r="DX81" s="507">
        <v>547.30799999999999</v>
      </c>
      <c r="DY81" s="558"/>
      <c r="DZ81" s="507">
        <v>559.42100000000005</v>
      </c>
      <c r="EA81" s="558"/>
      <c r="EB81" s="507">
        <v>575.08699999999999</v>
      </c>
      <c r="EC81" s="558"/>
      <c r="ED81" s="507">
        <v>577.08699999999999</v>
      </c>
      <c r="EE81" s="558"/>
      <c r="EF81" s="507">
        <v>626.64400000000001</v>
      </c>
      <c r="EG81" s="558"/>
      <c r="EH81" s="507">
        <v>593.25099999999998</v>
      </c>
      <c r="EI81" s="558"/>
      <c r="EJ81" s="507">
        <v>626.95600000000002</v>
      </c>
      <c r="EK81" s="558"/>
      <c r="EL81" s="507">
        <v>659.47400000000005</v>
      </c>
      <c r="EM81" s="559"/>
      <c r="EN81" s="558">
        <v>581.726</v>
      </c>
      <c r="EO81" s="558"/>
      <c r="EP81" s="507">
        <v>606.53800000000001</v>
      </c>
      <c r="EQ81" s="508"/>
      <c r="ER81" s="492">
        <v>7014.393</v>
      </c>
      <c r="ES81" s="493"/>
      <c r="ET81" s="558">
        <v>579.45399999999995</v>
      </c>
      <c r="EU81" s="558"/>
      <c r="EV81" s="507">
        <v>533.41099999999994</v>
      </c>
      <c r="EW81" s="558"/>
      <c r="EX81" s="507">
        <v>556.12599999999998</v>
      </c>
      <c r="EY81" s="558"/>
      <c r="EZ81" s="507">
        <v>548.30700000000002</v>
      </c>
      <c r="FA81" s="558"/>
      <c r="FB81" s="507">
        <v>564.93600000000004</v>
      </c>
      <c r="FC81" s="558"/>
      <c r="FD81" s="507">
        <v>558.27300000000002</v>
      </c>
      <c r="FE81" s="558"/>
      <c r="FF81" s="507">
        <v>629.61500000000001</v>
      </c>
      <c r="FG81" s="558"/>
      <c r="FH81" s="507">
        <v>666.89400000000001</v>
      </c>
      <c r="FI81" s="558"/>
      <c r="FJ81" s="507">
        <v>761.54399999999998</v>
      </c>
      <c r="FK81" s="559"/>
      <c r="FL81" s="558">
        <v>671.56500000000005</v>
      </c>
      <c r="FM81" s="558"/>
      <c r="FN81" s="507">
        <v>629.74800000000005</v>
      </c>
      <c r="FO81" s="558"/>
      <c r="FP81" s="507">
        <v>646.98599999999999</v>
      </c>
      <c r="FQ81" s="508"/>
      <c r="FR81" s="492">
        <v>7346.8589999999995</v>
      </c>
      <c r="FS81" s="493"/>
      <c r="FT81" s="498">
        <v>681.56399999999996</v>
      </c>
      <c r="FU81" s="104"/>
      <c r="FV81" s="103">
        <v>636.101</v>
      </c>
      <c r="FW81" s="103"/>
      <c r="FX81" s="103">
        <v>626.423</v>
      </c>
      <c r="FY81" s="104"/>
      <c r="FZ81" s="103">
        <v>648.25300000000004</v>
      </c>
      <c r="GA81" s="104"/>
      <c r="GB81" s="103">
        <v>633.63099999999997</v>
      </c>
      <c r="GC81" s="104"/>
      <c r="GD81" s="103">
        <v>572.44399999999996</v>
      </c>
      <c r="GE81" s="104"/>
      <c r="GF81" s="103">
        <v>615.18100000000004</v>
      </c>
      <c r="GG81" s="104"/>
      <c r="GH81" s="103">
        <v>645.29899999999998</v>
      </c>
      <c r="GI81" s="104"/>
      <c r="GJ81" s="103">
        <v>628.22900000000004</v>
      </c>
      <c r="GK81" s="104"/>
      <c r="GL81" s="103">
        <v>671.86099999999999</v>
      </c>
      <c r="GM81" s="104"/>
      <c r="GN81" s="103">
        <v>700.95899999999995</v>
      </c>
      <c r="GO81" s="104"/>
      <c r="GP81" s="103">
        <v>674.07899999999995</v>
      </c>
      <c r="GQ81" s="104"/>
      <c r="GR81" s="560">
        <f>FT81+FV81+FX81+FZ81+GB81+GD81+GF81+GH81+GJ81+GL81+GN81+GP81</f>
        <v>7734.0239999999994</v>
      </c>
      <c r="GS81" s="561"/>
      <c r="GT81" s="103">
        <v>725.23</v>
      </c>
      <c r="GU81" s="104"/>
      <c r="GV81" s="103">
        <v>645.53399999999999</v>
      </c>
      <c r="GW81" s="104"/>
      <c r="GX81" s="103">
        <v>719.67100000000005</v>
      </c>
      <c r="GY81" s="104"/>
      <c r="GZ81" s="103">
        <v>722.73299999999995</v>
      </c>
      <c r="HA81" s="104"/>
      <c r="HB81" s="103">
        <v>742.59500000000003</v>
      </c>
      <c r="HC81" s="104"/>
      <c r="HD81" s="103">
        <v>703.40599999999995</v>
      </c>
      <c r="HE81" s="104"/>
      <c r="HF81" s="103">
        <v>705.495</v>
      </c>
      <c r="HG81" s="104"/>
      <c r="HH81" s="103">
        <v>716.16</v>
      </c>
      <c r="HI81" s="104"/>
      <c r="HJ81" s="103">
        <v>710.00199999999995</v>
      </c>
      <c r="HK81" s="104"/>
      <c r="HL81" s="103">
        <v>772.79700000000003</v>
      </c>
      <c r="HM81" s="104"/>
      <c r="HN81" s="103">
        <v>718.01199999999994</v>
      </c>
      <c r="HO81" s="104"/>
      <c r="HP81" s="103">
        <v>742.28899999999999</v>
      </c>
      <c r="HQ81" s="104"/>
      <c r="HR81" s="560">
        <f>GT81+GV81+GX81+GZ81+HB81+HD81+HF81+HH81+HJ81+HL81+HN81+HP81</f>
        <v>8623.9240000000009</v>
      </c>
      <c r="HS81" s="561"/>
      <c r="HT81" s="103">
        <v>687.58600000000001</v>
      </c>
      <c r="HU81" s="104"/>
      <c r="HV81" s="103">
        <v>615.84799999999996</v>
      </c>
      <c r="HW81" s="104"/>
      <c r="HX81" s="103">
        <v>690.39200000000005</v>
      </c>
      <c r="HY81" s="104"/>
      <c r="HZ81" s="103">
        <v>687.75199999999995</v>
      </c>
      <c r="IA81" s="104"/>
      <c r="IB81" s="103">
        <v>775.41700000000003</v>
      </c>
      <c r="IC81" s="104"/>
      <c r="ID81" s="103">
        <v>727.654</v>
      </c>
      <c r="IE81" s="104"/>
      <c r="IF81" s="103">
        <v>744.89400000000001</v>
      </c>
      <c r="IG81" s="104"/>
      <c r="IH81" s="103">
        <v>782.67399999999998</v>
      </c>
      <c r="II81" s="104"/>
      <c r="IJ81" s="103">
        <v>709.57299999999998</v>
      </c>
      <c r="IK81" s="104"/>
      <c r="IL81" s="103">
        <v>728.05700000000002</v>
      </c>
      <c r="IM81" s="104"/>
      <c r="IN81" s="103">
        <v>665.89300000000003</v>
      </c>
      <c r="IO81" s="104"/>
      <c r="IP81" s="103">
        <v>702.68499999999995</v>
      </c>
      <c r="IQ81" s="104"/>
      <c r="IR81" s="476">
        <f>HT81+HV81+HX81+HZ81+IB81+ID81+IF81+IH81+IJ81+IL81+IN81+IP81</f>
        <v>8518.4249999999993</v>
      </c>
      <c r="IS81" s="477"/>
      <c r="IT81" s="103">
        <v>685.88400000000001</v>
      </c>
      <c r="IU81" s="104"/>
      <c r="IV81" s="103">
        <v>589.74400000000003</v>
      </c>
      <c r="IW81" s="104"/>
      <c r="IX81" s="103">
        <v>699.83699999999999</v>
      </c>
      <c r="IY81" s="104"/>
      <c r="IZ81" s="103">
        <v>672.221</v>
      </c>
      <c r="JA81" s="104"/>
      <c r="JB81" s="103">
        <v>703.774</v>
      </c>
      <c r="JC81" s="104"/>
      <c r="JD81" s="103">
        <v>669.44899999999996</v>
      </c>
      <c r="JE81" s="104"/>
      <c r="JF81" s="103">
        <v>701.82899999999995</v>
      </c>
      <c r="JG81" s="104"/>
      <c r="JH81" s="476">
        <f>IT81+IV81+IX81+IZ81+JB81+JD81+JF81</f>
        <v>4722.7380000000003</v>
      </c>
      <c r="JI81" s="477"/>
    </row>
    <row r="82" spans="2:269" ht="15" customHeight="1" thickBot="1" x14ac:dyDescent="0.25">
      <c r="B82" s="697" t="s">
        <v>5</v>
      </c>
      <c r="C82" s="698"/>
      <c r="D82" s="698"/>
      <c r="E82" s="699"/>
      <c r="F82" s="223">
        <v>3.5000000000000003E-2</v>
      </c>
      <c r="G82" s="230"/>
      <c r="H82" s="223">
        <v>-2.8000000000000001E-2</v>
      </c>
      <c r="I82" s="230"/>
      <c r="J82" s="223">
        <v>-7.2999999999999995E-2</v>
      </c>
      <c r="K82" s="230"/>
      <c r="L82" s="223">
        <v>-8.9999999999999993E-3</v>
      </c>
      <c r="M82" s="223"/>
      <c r="N82" s="223">
        <v>-1.2E-2</v>
      </c>
      <c r="O82" s="230"/>
      <c r="P82" s="223">
        <v>-3.9E-2</v>
      </c>
      <c r="Q82" s="259"/>
      <c r="R82" s="234"/>
      <c r="S82" s="190"/>
      <c r="T82" s="223">
        <v>2.7E-2</v>
      </c>
      <c r="U82" s="230"/>
      <c r="V82" s="223">
        <v>8.0000000000000002E-3</v>
      </c>
      <c r="W82" s="230"/>
      <c r="X82" s="223">
        <v>0.17199999999999999</v>
      </c>
      <c r="Y82" s="230"/>
      <c r="Z82" s="223">
        <v>8.0000000000000002E-3</v>
      </c>
      <c r="AA82" s="223"/>
      <c r="AB82" s="223">
        <v>2.8000000000000001E-2</v>
      </c>
      <c r="AC82" s="223"/>
      <c r="AD82" s="223">
        <v>-0.13700000000000001</v>
      </c>
      <c r="AE82" s="223"/>
      <c r="AF82" s="189">
        <v>-1.0999999999999999E-2</v>
      </c>
      <c r="AG82" s="190"/>
      <c r="AH82" s="189">
        <v>4.4999999999999998E-2</v>
      </c>
      <c r="AI82" s="189"/>
      <c r="AJ82" s="230">
        <v>5.7000000000000002E-2</v>
      </c>
      <c r="AK82" s="190"/>
      <c r="AL82" s="230">
        <v>5.3999999999999999E-2</v>
      </c>
      <c r="AM82" s="190"/>
      <c r="AN82" s="230">
        <v>6.9000000000000006E-2</v>
      </c>
      <c r="AO82" s="190"/>
      <c r="AP82" s="189">
        <v>9.7000000000000003E-2</v>
      </c>
      <c r="AQ82" s="233"/>
      <c r="AR82" s="234">
        <v>3.2000000000000001E-2</v>
      </c>
      <c r="AS82" s="190"/>
      <c r="AT82" s="189">
        <v>7.6074766355140211E-2</v>
      </c>
      <c r="AU82" s="190"/>
      <c r="AV82" s="230">
        <v>2.075130111088086E-2</v>
      </c>
      <c r="AW82" s="190"/>
      <c r="AX82" s="230">
        <v>-1.2447451447566982E-2</v>
      </c>
      <c r="AY82" s="190"/>
      <c r="AZ82" s="230">
        <v>7.9783604193995217E-2</v>
      </c>
      <c r="BA82" s="190"/>
      <c r="BB82" s="230">
        <v>-1.3957307060755375E-2</v>
      </c>
      <c r="BC82" s="190"/>
      <c r="BD82" s="230">
        <v>0.11861165048543687</v>
      </c>
      <c r="BE82" s="190"/>
      <c r="BF82" s="230">
        <v>5.1490265486725528E-2</v>
      </c>
      <c r="BG82" s="190"/>
      <c r="BH82" s="230">
        <v>8.5999999999999993E-2</v>
      </c>
      <c r="BI82" s="190"/>
      <c r="BJ82" s="189">
        <v>4.0000000000000001E-3</v>
      </c>
      <c r="BK82" s="189"/>
      <c r="BL82" s="230">
        <v>-5.0999999999999997E-2</v>
      </c>
      <c r="BM82" s="189"/>
      <c r="BN82" s="309">
        <v>-6.932859098671873E-2</v>
      </c>
      <c r="BO82" s="101"/>
      <c r="BP82" s="119">
        <v>-5.8000000000000003E-2</v>
      </c>
      <c r="BQ82" s="101"/>
      <c r="BR82" s="144">
        <v>1.7999999999999999E-2</v>
      </c>
      <c r="BS82" s="145"/>
      <c r="BT82" s="119">
        <v>-0.11600000000000001</v>
      </c>
      <c r="BU82" s="101"/>
      <c r="BV82" s="100">
        <v>0.11799999999999999</v>
      </c>
      <c r="BW82" s="101"/>
      <c r="BX82" s="119">
        <v>-0.18099999999999999</v>
      </c>
      <c r="BY82" s="119"/>
      <c r="BZ82" s="100">
        <v>-0.154</v>
      </c>
      <c r="CA82" s="119"/>
      <c r="CB82" s="100">
        <v>-0.10199999999999999</v>
      </c>
      <c r="CC82" s="101"/>
      <c r="CD82" s="119">
        <v>-9.7000000000000003E-2</v>
      </c>
      <c r="CE82" s="119"/>
      <c r="CF82" s="100">
        <v>-0.1</v>
      </c>
      <c r="CG82" s="119"/>
      <c r="CH82" s="100">
        <v>-0.17</v>
      </c>
      <c r="CI82" s="119"/>
      <c r="CJ82" s="100">
        <v>-0.129</v>
      </c>
      <c r="CK82" s="119"/>
      <c r="CL82" s="100">
        <f>-0.006</f>
        <v>-6.0000000000000001E-3</v>
      </c>
      <c r="CM82" s="119"/>
      <c r="CN82" s="100">
        <v>5.6000000000000001E-2</v>
      </c>
      <c r="CO82" s="119"/>
      <c r="CP82" s="100">
        <v>0.06</v>
      </c>
      <c r="CQ82" s="289"/>
      <c r="CR82" s="760">
        <v>-9.0999999999999998E-2</v>
      </c>
      <c r="CS82" s="496"/>
      <c r="CT82" s="287">
        <f>0.175</f>
        <v>0.17499999999999999</v>
      </c>
      <c r="CU82" s="530"/>
      <c r="CV82" s="288">
        <v>0.152</v>
      </c>
      <c r="CW82" s="530"/>
      <c r="CX82" s="288">
        <v>0.124</v>
      </c>
      <c r="CY82" s="288"/>
      <c r="CZ82" s="334">
        <v>0.124</v>
      </c>
      <c r="DA82" s="530"/>
      <c r="DB82" s="288">
        <v>0.06</v>
      </c>
      <c r="DC82" s="530"/>
      <c r="DD82" s="288">
        <v>0.17499999999999999</v>
      </c>
      <c r="DE82" s="530"/>
      <c r="DF82" s="288">
        <v>7.3999999999999996E-2</v>
      </c>
      <c r="DG82" s="530"/>
      <c r="DH82" s="288">
        <v>0.10199999999999999</v>
      </c>
      <c r="DI82" s="530"/>
      <c r="DJ82" s="288">
        <v>0.158</v>
      </c>
      <c r="DK82" s="530"/>
      <c r="DL82" s="100">
        <v>0.13700000000000001</v>
      </c>
      <c r="DM82" s="119"/>
      <c r="DN82" s="100">
        <v>6.0000000000000001E-3</v>
      </c>
      <c r="DO82" s="119"/>
      <c r="DP82" s="288">
        <v>-4.2999999999999997E-2</v>
      </c>
      <c r="DQ82" s="605"/>
      <c r="DR82" s="503">
        <v>0.10100000000000001</v>
      </c>
      <c r="DS82" s="504"/>
      <c r="DT82" s="287">
        <v>-5.5E-2</v>
      </c>
      <c r="DU82" s="530"/>
      <c r="DV82" s="288">
        <v>-6.5000000000000002E-2</v>
      </c>
      <c r="DW82" s="530"/>
      <c r="DX82" s="288">
        <v>8.9999999999999993E-3</v>
      </c>
      <c r="DY82" s="530"/>
      <c r="DZ82" s="100">
        <v>-3.0000000000000001E-3</v>
      </c>
      <c r="EA82" s="119"/>
      <c r="EB82" s="100">
        <v>6.471948182411591E-3</v>
      </c>
      <c r="EC82" s="119"/>
      <c r="ED82" s="100">
        <v>-5.54654445762921E-2</v>
      </c>
      <c r="EE82" s="119"/>
      <c r="EF82" s="100">
        <v>9.0999999999999998E-2</v>
      </c>
      <c r="EG82" s="119"/>
      <c r="EH82" s="100">
        <v>1.4055737503162247E-2</v>
      </c>
      <c r="EI82" s="119"/>
      <c r="EJ82" s="100">
        <v>6.8111813770920904E-2</v>
      </c>
      <c r="EK82" s="119"/>
      <c r="EL82" s="100">
        <v>5.5361029317628985E-2</v>
      </c>
      <c r="EM82" s="101"/>
      <c r="EN82" s="119">
        <v>3.757542463422503E-2</v>
      </c>
      <c r="EO82" s="119"/>
      <c r="EP82" s="100">
        <v>9.8705185056371825E-2</v>
      </c>
      <c r="EQ82" s="289"/>
      <c r="ER82" s="503">
        <v>1.6844696329982201E-2</v>
      </c>
      <c r="ES82" s="504"/>
      <c r="ET82" s="119">
        <v>2.5907322850956094E-2</v>
      </c>
      <c r="EU82" s="119"/>
      <c r="EV82" s="100">
        <v>7.5251975487824474E-2</v>
      </c>
      <c r="EW82" s="119"/>
      <c r="EX82" s="100">
        <v>1.6111586163549463E-2</v>
      </c>
      <c r="EY82" s="119"/>
      <c r="EZ82" s="100">
        <v>-1.9866969598924644E-2</v>
      </c>
      <c r="FA82" s="119"/>
      <c r="FB82" s="100">
        <v>-1.765124233376858E-2</v>
      </c>
      <c r="FC82" s="119"/>
      <c r="FD82" s="100">
        <v>-3.2601670112132108E-2</v>
      </c>
      <c r="FE82" s="119"/>
      <c r="FF82" s="100">
        <v>4.7411289344507779E-3</v>
      </c>
      <c r="FG82" s="119"/>
      <c r="FH82" s="100">
        <v>0.12413464115526152</v>
      </c>
      <c r="FI82" s="119"/>
      <c r="FJ82" s="100">
        <v>0.21466897198527479</v>
      </c>
      <c r="FK82" s="101"/>
      <c r="FL82" s="119">
        <v>1.8334308858271919E-2</v>
      </c>
      <c r="FM82" s="119"/>
      <c r="FN82" s="100">
        <v>8.2550891656896885E-2</v>
      </c>
      <c r="FO82" s="119"/>
      <c r="FP82" s="100">
        <v>6.6686670909324786E-2</v>
      </c>
      <c r="FQ82" s="289"/>
      <c r="FR82" s="503">
        <v>4.7397686442718578E-2</v>
      </c>
      <c r="FS82" s="504"/>
      <c r="FT82" s="309">
        <f>FT81/ET81-1</f>
        <v>0.17621761175175266</v>
      </c>
      <c r="FU82" s="177"/>
      <c r="FV82" s="100">
        <f>FV81/EV81-1</f>
        <v>0.19251571489901798</v>
      </c>
      <c r="FW82" s="177"/>
      <c r="FX82" s="100">
        <f>FX81/EX81-1</f>
        <v>0.12640480754361416</v>
      </c>
      <c r="FY82" s="177"/>
      <c r="FZ82" s="100">
        <f>FZ81/EZ81-1</f>
        <v>0.18228109435042783</v>
      </c>
      <c r="GA82" s="177"/>
      <c r="GB82" s="100">
        <f>GB81/FB81-1</f>
        <v>0.12159784471161328</v>
      </c>
      <c r="GC82" s="177"/>
      <c r="GD82" s="100">
        <f>GD81/FD81-1</f>
        <v>2.5383638470783954E-2</v>
      </c>
      <c r="GE82" s="177"/>
      <c r="GF82" s="100">
        <f>GF81/FF81-1</f>
        <v>-2.2925120907220986E-2</v>
      </c>
      <c r="GG82" s="177"/>
      <c r="GH82" s="100">
        <f>GH81/FH81-1</f>
        <v>-3.23814579228483E-2</v>
      </c>
      <c r="GI82" s="177"/>
      <c r="GJ82" s="100">
        <f>GJ81/FJ81-1</f>
        <v>-0.17505882785498927</v>
      </c>
      <c r="GK82" s="177"/>
      <c r="GL82" s="100">
        <f>GL81/FL81-1</f>
        <v>4.40761504843179E-4</v>
      </c>
      <c r="GM82" s="177"/>
      <c r="GN82" s="100">
        <f>GN81/FN81-1</f>
        <v>0.11307856475923694</v>
      </c>
      <c r="GO82" s="177"/>
      <c r="GP82" s="100">
        <f>GP81/FP81-1</f>
        <v>4.1875712921145114E-2</v>
      </c>
      <c r="GQ82" s="177"/>
      <c r="GR82" s="503">
        <f>(GR81/(ET81+EV81+EX81+FD81+EZ81+FB81+FF81+FH81+FJ81+FL81+FN81+FP81))-1</f>
        <v>5.2698030546115104E-2</v>
      </c>
      <c r="GS82" s="504"/>
      <c r="GT82" s="100">
        <f>GT81/FT81-1</f>
        <v>6.4067350975110182E-2</v>
      </c>
      <c r="GU82" s="177"/>
      <c r="GV82" s="100">
        <f t="shared" ref="GV82" si="267">GV81/FV81-1</f>
        <v>1.4829406021999558E-2</v>
      </c>
      <c r="GW82" s="177"/>
      <c r="GX82" s="100">
        <f t="shared" ref="GX82" si="268">GX81/FX81-1</f>
        <v>0.14885788037795544</v>
      </c>
      <c r="GY82" s="177"/>
      <c r="GZ82" s="100">
        <f t="shared" ref="GZ82" si="269">GZ81/FZ81-1</f>
        <v>0.11489341352835991</v>
      </c>
      <c r="HA82" s="177"/>
      <c r="HB82" s="100">
        <f t="shared" ref="HB82" si="270">HB81/GB81-1</f>
        <v>0.17196759628237901</v>
      </c>
      <c r="HC82" s="177"/>
      <c r="HD82" s="100">
        <f t="shared" ref="HD82" si="271">HD81/GD81-1</f>
        <v>0.22877696333615161</v>
      </c>
      <c r="HE82" s="177"/>
      <c r="HF82" s="100">
        <f t="shared" ref="HF82" si="272">HF81/GF81-1</f>
        <v>0.14680882537009432</v>
      </c>
      <c r="HG82" s="177"/>
      <c r="HH82" s="100">
        <f t="shared" ref="HH82" si="273">HH81/GH81-1</f>
        <v>0.1098111108183959</v>
      </c>
      <c r="HI82" s="177"/>
      <c r="HJ82" s="100">
        <f t="shared" ref="HJ82" si="274">HJ81/GJ81-1</f>
        <v>0.13016431906199788</v>
      </c>
      <c r="HK82" s="177"/>
      <c r="HL82" s="100">
        <f t="shared" ref="HL82" si="275">HL81/GL81-1</f>
        <v>0.15023345602736282</v>
      </c>
      <c r="HM82" s="177"/>
      <c r="HN82" s="100">
        <f t="shared" ref="HN82" si="276">HN81/GN81-1</f>
        <v>2.4328099075694887E-2</v>
      </c>
      <c r="HO82" s="177"/>
      <c r="HP82" s="100">
        <f t="shared" ref="HP82" si="277">HP81/GP81-1</f>
        <v>0.10118991987586035</v>
      </c>
      <c r="HQ82" s="177"/>
      <c r="HR82" s="144">
        <f>HR81/(FT81+FV81+FX81+FZ81+GB81+GD81+GF81+GH81+GJ81+GL81+GN81+GP81)-1</f>
        <v>0.11506299954590271</v>
      </c>
      <c r="HS82" s="145"/>
      <c r="HT82" s="100">
        <f t="shared" ref="HT82" si="278">HT81/GT81-1</f>
        <v>-5.1906291797085058E-2</v>
      </c>
      <c r="HU82" s="177"/>
      <c r="HV82" s="100">
        <f t="shared" ref="HV82" si="279">HV81/GV81-1</f>
        <v>-4.5986733464077889E-2</v>
      </c>
      <c r="HW82" s="177"/>
      <c r="HX82" s="100">
        <f t="shared" ref="HX82" si="280">HX81/GX81-1</f>
        <v>-4.0683868045259586E-2</v>
      </c>
      <c r="HY82" s="177"/>
      <c r="HZ82" s="100">
        <f t="shared" ref="HZ82" si="281">HZ81/GZ81-1</f>
        <v>-4.840100009270365E-2</v>
      </c>
      <c r="IA82" s="177"/>
      <c r="IB82" s="100">
        <f t="shared" ref="IB82" si="282">IB81/HB81-1</f>
        <v>4.4199058706293481E-2</v>
      </c>
      <c r="IC82" s="177"/>
      <c r="ID82" s="100">
        <f t="shared" ref="ID82" si="283">ID81/HD81-1</f>
        <v>3.4472267794133149E-2</v>
      </c>
      <c r="IE82" s="177"/>
      <c r="IF82" s="100">
        <f t="shared" ref="IF82" si="284">IF81/HF81-1</f>
        <v>5.5845895435119974E-2</v>
      </c>
      <c r="IG82" s="177"/>
      <c r="IH82" s="100">
        <f t="shared" ref="IH82" si="285">IH81/HH81-1</f>
        <v>9.2875893655049113E-2</v>
      </c>
      <c r="II82" s="177"/>
      <c r="IJ82" s="100">
        <f t="shared" ref="IJ82" si="286">IJ81/HJ81-1</f>
        <v>-6.04223650074176E-4</v>
      </c>
      <c r="IK82" s="177"/>
      <c r="IL82" s="100">
        <f>IL81/HL81-1</f>
        <v>-5.7893599483434866E-2</v>
      </c>
      <c r="IM82" s="105"/>
      <c r="IN82" s="100">
        <f>IN81/HN81-1</f>
        <v>-7.2587923321615677E-2</v>
      </c>
      <c r="IO82" s="105"/>
      <c r="IP82" s="100">
        <f>IP81/HP81-1</f>
        <v>-5.335388238273775E-2</v>
      </c>
      <c r="IQ82" s="105"/>
      <c r="IR82" s="144">
        <f>IR81/(SUM(GT81:HQ81))-1</f>
        <v>-1.2233294263725103E-2</v>
      </c>
      <c r="IS82" s="145"/>
      <c r="IT82" s="100">
        <f>IT81/HT81-1</f>
        <v>-2.4753267227662912E-3</v>
      </c>
      <c r="IU82" s="105"/>
      <c r="IV82" s="100">
        <f>IV81/HV81-1</f>
        <v>-4.2387082526857189E-2</v>
      </c>
      <c r="IW82" s="105"/>
      <c r="IX82" s="100">
        <f>IX81/HX81-1</f>
        <v>1.3680633611049764E-2</v>
      </c>
      <c r="IY82" s="105"/>
      <c r="IZ82" s="100">
        <f>IZ81/HZ81-1</f>
        <v>-2.2582268026846819E-2</v>
      </c>
      <c r="JA82" s="105"/>
      <c r="JB82" s="100">
        <f>JB81/IB81-1</f>
        <v>-9.2392867321712147E-2</v>
      </c>
      <c r="JC82" s="105"/>
      <c r="JD82" s="100">
        <f t="shared" ref="JD82" si="287">JD81/ID81-1</f>
        <v>-7.9989940273811566E-2</v>
      </c>
      <c r="JE82" s="105"/>
      <c r="JF82" s="100">
        <f t="shared" ref="JF82" si="288">JF81/IF81-1</f>
        <v>-5.7813594954449932E-2</v>
      </c>
      <c r="JG82" s="105"/>
      <c r="JH82" s="144">
        <f>JH81/(SUM(HT81:IG81))-1</f>
        <v>-4.1952164734134434E-2</v>
      </c>
      <c r="JI82" s="145"/>
    </row>
    <row r="83" spans="2:269" ht="15" customHeight="1" x14ac:dyDescent="0.2">
      <c r="B83" s="681" t="s">
        <v>3</v>
      </c>
      <c r="C83" s="681"/>
      <c r="D83" s="2" t="s">
        <v>84</v>
      </c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CZ83" s="24"/>
      <c r="DA83" s="24"/>
      <c r="DE83" s="24"/>
    </row>
    <row r="84" spans="2:269" ht="15" customHeight="1" x14ac:dyDescent="0.2">
      <c r="B84" s="47"/>
      <c r="C84" s="47"/>
      <c r="D84" s="2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CZ84" s="24"/>
      <c r="DA84" s="24"/>
      <c r="DE84" s="24"/>
    </row>
    <row r="85" spans="2:269" ht="15" customHeight="1" x14ac:dyDescent="0.2"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DE85" s="24"/>
    </row>
    <row r="86" spans="2:269" ht="15" customHeight="1" x14ac:dyDescent="0.2">
      <c r="B86" s="4" t="s">
        <v>92</v>
      </c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DG86" s="16"/>
    </row>
    <row r="87" spans="2:269" ht="15" customHeight="1" thickBot="1" x14ac:dyDescent="0.25">
      <c r="B87" s="4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75" t="s">
        <v>41</v>
      </c>
      <c r="DH87" s="32"/>
      <c r="DI87" s="32"/>
      <c r="EC87" s="16"/>
      <c r="JI87" s="16" t="s">
        <v>41</v>
      </c>
    </row>
    <row r="88" spans="2:269" ht="15" customHeight="1" thickBot="1" x14ac:dyDescent="0.25">
      <c r="B88" s="694"/>
      <c r="C88" s="695"/>
      <c r="D88" s="695"/>
      <c r="E88" s="696"/>
      <c r="F88" s="197">
        <v>41456</v>
      </c>
      <c r="G88" s="198"/>
      <c r="H88" s="197">
        <v>41487</v>
      </c>
      <c r="I88" s="198"/>
      <c r="J88" s="197">
        <v>41518</v>
      </c>
      <c r="K88" s="198"/>
      <c r="L88" s="197">
        <v>41548</v>
      </c>
      <c r="M88" s="199"/>
      <c r="N88" s="197">
        <v>41579</v>
      </c>
      <c r="O88" s="198"/>
      <c r="P88" s="197">
        <v>41609</v>
      </c>
      <c r="Q88" s="200"/>
      <c r="R88" s="201" t="s">
        <v>76</v>
      </c>
      <c r="S88" s="202"/>
      <c r="T88" s="197">
        <v>41670</v>
      </c>
      <c r="U88" s="198"/>
      <c r="V88" s="197">
        <v>41671</v>
      </c>
      <c r="W88" s="198"/>
      <c r="X88" s="197">
        <v>41699</v>
      </c>
      <c r="Y88" s="198"/>
      <c r="Z88" s="197">
        <v>41730</v>
      </c>
      <c r="AA88" s="199"/>
      <c r="AB88" s="197">
        <v>41760</v>
      </c>
      <c r="AC88" s="199"/>
      <c r="AD88" s="197">
        <v>41791</v>
      </c>
      <c r="AE88" s="199"/>
      <c r="AF88" s="198">
        <v>41821</v>
      </c>
      <c r="AG88" s="198"/>
      <c r="AH88" s="197">
        <v>41853</v>
      </c>
      <c r="AI88" s="198"/>
      <c r="AJ88" s="197">
        <v>41883</v>
      </c>
      <c r="AK88" s="198"/>
      <c r="AL88" s="197">
        <v>41914</v>
      </c>
      <c r="AM88" s="199"/>
      <c r="AN88" s="198">
        <v>41946</v>
      </c>
      <c r="AO88" s="199"/>
      <c r="AP88" s="198">
        <v>41977</v>
      </c>
      <c r="AQ88" s="200"/>
      <c r="AR88" s="201" t="s">
        <v>76</v>
      </c>
      <c r="AS88" s="202"/>
      <c r="AT88" s="198">
        <v>42008</v>
      </c>
      <c r="AU88" s="199"/>
      <c r="AV88" s="198">
        <v>42040</v>
      </c>
      <c r="AW88" s="199"/>
      <c r="AX88" s="198">
        <v>42069</v>
      </c>
      <c r="AY88" s="199"/>
      <c r="AZ88" s="198">
        <v>42101</v>
      </c>
      <c r="BA88" s="199"/>
      <c r="BB88" s="197">
        <v>42128</v>
      </c>
      <c r="BC88" s="199"/>
      <c r="BD88" s="198">
        <v>42160</v>
      </c>
      <c r="BE88" s="199"/>
      <c r="BF88" s="197">
        <v>42191</v>
      </c>
      <c r="BG88" s="199"/>
      <c r="BH88" s="197">
        <v>42223</v>
      </c>
      <c r="BI88" s="199"/>
      <c r="BJ88" s="198">
        <v>42255</v>
      </c>
      <c r="BK88" s="198"/>
      <c r="BL88" s="197">
        <v>42290</v>
      </c>
      <c r="BM88" s="198"/>
      <c r="BN88" s="171">
        <v>42322</v>
      </c>
      <c r="BO88" s="95"/>
      <c r="BP88" s="102">
        <v>42353</v>
      </c>
      <c r="BQ88" s="111"/>
      <c r="BR88" s="140" t="s">
        <v>77</v>
      </c>
      <c r="BS88" s="141"/>
      <c r="BT88" s="102">
        <v>42385</v>
      </c>
      <c r="BU88" s="102"/>
      <c r="BV88" s="94">
        <v>42417</v>
      </c>
      <c r="BW88" s="95"/>
      <c r="BX88" s="94">
        <v>42447</v>
      </c>
      <c r="BY88" s="95"/>
      <c r="BZ88" s="94">
        <v>42479</v>
      </c>
      <c r="CA88" s="102"/>
      <c r="CB88" s="94">
        <v>42492</v>
      </c>
      <c r="CC88" s="95"/>
      <c r="CD88" s="94">
        <v>42522</v>
      </c>
      <c r="CE88" s="95"/>
      <c r="CF88" s="94">
        <v>42553</v>
      </c>
      <c r="CG88" s="95"/>
      <c r="CH88" s="94">
        <v>42585</v>
      </c>
      <c r="CI88" s="95"/>
      <c r="CJ88" s="94">
        <v>42617</v>
      </c>
      <c r="CK88" s="95"/>
      <c r="CL88" s="94">
        <v>42649</v>
      </c>
      <c r="CM88" s="95"/>
      <c r="CN88" s="102">
        <v>42681</v>
      </c>
      <c r="CO88" s="102"/>
      <c r="CP88" s="94">
        <v>42712</v>
      </c>
      <c r="CQ88" s="111"/>
      <c r="CR88" s="140" t="s">
        <v>72</v>
      </c>
      <c r="CS88" s="141"/>
      <c r="CT88" s="171">
        <v>42736</v>
      </c>
      <c r="CU88" s="95"/>
      <c r="CV88" s="102">
        <v>42768</v>
      </c>
      <c r="CW88" s="102"/>
      <c r="CX88" s="94">
        <v>42797</v>
      </c>
      <c r="CY88" s="95"/>
      <c r="CZ88" s="102">
        <v>42829</v>
      </c>
      <c r="DA88" s="102"/>
      <c r="DB88" s="94">
        <v>42860</v>
      </c>
      <c r="DC88" s="95"/>
      <c r="DD88" s="102">
        <v>42892</v>
      </c>
      <c r="DE88" s="102"/>
      <c r="DF88" s="94">
        <v>42923</v>
      </c>
      <c r="DG88" s="95"/>
      <c r="DH88" s="102">
        <v>42955</v>
      </c>
      <c r="DI88" s="95"/>
      <c r="DJ88" s="102">
        <v>42987</v>
      </c>
      <c r="DK88" s="95"/>
      <c r="DL88" s="102">
        <v>43018</v>
      </c>
      <c r="DM88" s="95"/>
      <c r="DN88" s="102">
        <v>43050</v>
      </c>
      <c r="DO88" s="95"/>
      <c r="DP88" s="94">
        <v>43081</v>
      </c>
      <c r="DQ88" s="111"/>
      <c r="DR88" s="140" t="s">
        <v>77</v>
      </c>
      <c r="DS88" s="141"/>
      <c r="DT88" s="171">
        <v>43111</v>
      </c>
      <c r="DU88" s="95"/>
      <c r="DV88" s="102">
        <v>43133</v>
      </c>
      <c r="DW88" s="102"/>
      <c r="DX88" s="94">
        <v>43162</v>
      </c>
      <c r="DY88" s="102"/>
      <c r="DZ88" s="94">
        <v>43194</v>
      </c>
      <c r="EA88" s="102"/>
      <c r="EB88" s="94">
        <v>43225</v>
      </c>
      <c r="EC88" s="102"/>
      <c r="ED88" s="94">
        <v>43257</v>
      </c>
      <c r="EE88" s="102"/>
      <c r="EF88" s="94">
        <v>43288</v>
      </c>
      <c r="EG88" s="102"/>
      <c r="EH88" s="94">
        <v>43320</v>
      </c>
      <c r="EI88" s="102"/>
      <c r="EJ88" s="94">
        <v>43352</v>
      </c>
      <c r="EK88" s="102"/>
      <c r="EL88" s="94">
        <v>43383</v>
      </c>
      <c r="EM88" s="95"/>
      <c r="EN88" s="102">
        <v>43415</v>
      </c>
      <c r="EO88" s="102"/>
      <c r="EP88" s="94">
        <v>43446</v>
      </c>
      <c r="EQ88" s="111"/>
      <c r="ER88" s="140" t="s">
        <v>77</v>
      </c>
      <c r="ES88" s="141"/>
      <c r="ET88" s="102">
        <v>43473</v>
      </c>
      <c r="EU88" s="102"/>
      <c r="EV88" s="94">
        <v>43505</v>
      </c>
      <c r="EW88" s="102"/>
      <c r="EX88" s="94">
        <v>43534</v>
      </c>
      <c r="EY88" s="102"/>
      <c r="EZ88" s="94">
        <v>43566</v>
      </c>
      <c r="FA88" s="102"/>
      <c r="FB88" s="94">
        <v>43597</v>
      </c>
      <c r="FC88" s="102"/>
      <c r="FD88" s="94">
        <v>43629</v>
      </c>
      <c r="FE88" s="102"/>
      <c r="FF88" s="94">
        <v>43660</v>
      </c>
      <c r="FG88" s="102"/>
      <c r="FH88" s="94">
        <v>43692</v>
      </c>
      <c r="FI88" s="102"/>
      <c r="FJ88" s="94">
        <v>43724</v>
      </c>
      <c r="FK88" s="95"/>
      <c r="FL88" s="102">
        <v>43755</v>
      </c>
      <c r="FM88" s="102"/>
      <c r="FN88" s="94">
        <v>43787</v>
      </c>
      <c r="FO88" s="102"/>
      <c r="FP88" s="94">
        <v>43818</v>
      </c>
      <c r="FQ88" s="111"/>
      <c r="FR88" s="140" t="s">
        <v>77</v>
      </c>
      <c r="FS88" s="141"/>
      <c r="FT88" s="171">
        <v>43838</v>
      </c>
      <c r="FU88" s="102"/>
      <c r="FV88" s="94">
        <v>43870</v>
      </c>
      <c r="FW88" s="95"/>
      <c r="FX88" s="94">
        <v>43900</v>
      </c>
      <c r="FY88" s="102"/>
      <c r="FZ88" s="94">
        <v>43930</v>
      </c>
      <c r="GA88" s="102"/>
      <c r="GB88" s="94">
        <v>43952</v>
      </c>
      <c r="GC88" s="102"/>
      <c r="GD88" s="94">
        <v>43984</v>
      </c>
      <c r="GE88" s="102"/>
      <c r="GF88" s="94">
        <v>44015</v>
      </c>
      <c r="GG88" s="102"/>
      <c r="GH88" s="94">
        <v>44047</v>
      </c>
      <c r="GI88" s="102"/>
      <c r="GJ88" s="94">
        <v>44079</v>
      </c>
      <c r="GK88" s="102"/>
      <c r="GL88" s="94">
        <v>44110</v>
      </c>
      <c r="GM88" s="95"/>
      <c r="GN88" s="94">
        <v>44142</v>
      </c>
      <c r="GO88" s="102"/>
      <c r="GP88" s="94">
        <v>44173</v>
      </c>
      <c r="GQ88" s="111"/>
      <c r="GR88" s="140" t="s">
        <v>77</v>
      </c>
      <c r="GS88" s="141"/>
      <c r="GT88" s="94">
        <v>44204</v>
      </c>
      <c r="GU88" s="102"/>
      <c r="GV88" s="94">
        <v>44236</v>
      </c>
      <c r="GW88" s="95"/>
      <c r="GX88" s="102">
        <v>44265</v>
      </c>
      <c r="GY88" s="102"/>
      <c r="GZ88" s="94">
        <v>44287</v>
      </c>
      <c r="HA88" s="102"/>
      <c r="HB88" s="94">
        <v>44318</v>
      </c>
      <c r="HC88" s="102"/>
      <c r="HD88" s="94">
        <v>44350</v>
      </c>
      <c r="HE88" s="102"/>
      <c r="HF88" s="94">
        <v>44381</v>
      </c>
      <c r="HG88" s="102"/>
      <c r="HH88" s="94">
        <v>44413</v>
      </c>
      <c r="HI88" s="102"/>
      <c r="HJ88" s="94">
        <v>44445</v>
      </c>
      <c r="HK88" s="102"/>
      <c r="HL88" s="94">
        <v>44476</v>
      </c>
      <c r="HM88" s="102"/>
      <c r="HN88" s="94">
        <v>44508</v>
      </c>
      <c r="HO88" s="102"/>
      <c r="HP88" s="94">
        <v>44539</v>
      </c>
      <c r="HQ88" s="111"/>
      <c r="HR88" s="140" t="s">
        <v>77</v>
      </c>
      <c r="HS88" s="141"/>
      <c r="HT88" s="94">
        <v>44562</v>
      </c>
      <c r="HU88" s="102"/>
      <c r="HV88" s="94">
        <v>44594</v>
      </c>
      <c r="HW88" s="102"/>
      <c r="HX88" s="94">
        <v>44623</v>
      </c>
      <c r="HY88" s="102"/>
      <c r="HZ88" s="94">
        <v>44655</v>
      </c>
      <c r="IA88" s="102"/>
      <c r="IB88" s="94">
        <v>44686</v>
      </c>
      <c r="IC88" s="102"/>
      <c r="ID88" s="94">
        <v>44718</v>
      </c>
      <c r="IE88" s="102"/>
      <c r="IF88" s="94">
        <v>44749</v>
      </c>
      <c r="IG88" s="95"/>
      <c r="IH88" s="94">
        <v>44781</v>
      </c>
      <c r="II88" s="102"/>
      <c r="IJ88" s="94">
        <v>44813</v>
      </c>
      <c r="IK88" s="102"/>
      <c r="IL88" s="94">
        <v>44844</v>
      </c>
      <c r="IM88" s="102"/>
      <c r="IN88" s="94">
        <v>44876</v>
      </c>
      <c r="IO88" s="95"/>
      <c r="IP88" s="94">
        <v>44907</v>
      </c>
      <c r="IQ88" s="111"/>
      <c r="IR88" s="140" t="s">
        <v>77</v>
      </c>
      <c r="IS88" s="141"/>
      <c r="IT88" s="94">
        <v>44937</v>
      </c>
      <c r="IU88" s="95"/>
      <c r="IV88" s="94">
        <v>44969</v>
      </c>
      <c r="IW88" s="111"/>
      <c r="IX88" s="94">
        <v>44998</v>
      </c>
      <c r="IY88" s="102"/>
      <c r="IZ88" s="94">
        <v>45030</v>
      </c>
      <c r="JA88" s="111"/>
      <c r="JB88" s="94">
        <v>45061</v>
      </c>
      <c r="JC88" s="102"/>
      <c r="JD88" s="94">
        <v>45093</v>
      </c>
      <c r="JE88" s="102"/>
      <c r="JF88" s="94">
        <v>45124</v>
      </c>
      <c r="JG88" s="111"/>
      <c r="JH88" s="140" t="s">
        <v>77</v>
      </c>
      <c r="JI88" s="141"/>
    </row>
    <row r="89" spans="2:269" ht="15" customHeight="1" thickTop="1" x14ac:dyDescent="0.2">
      <c r="B89" s="688" t="s">
        <v>29</v>
      </c>
      <c r="C89" s="689"/>
      <c r="D89" s="689"/>
      <c r="E89" s="690"/>
      <c r="F89" s="787">
        <v>1052</v>
      </c>
      <c r="G89" s="213"/>
      <c r="H89" s="269">
        <v>1074</v>
      </c>
      <c r="I89" s="224"/>
      <c r="J89" s="269">
        <v>1078</v>
      </c>
      <c r="K89" s="224"/>
      <c r="L89" s="269">
        <v>1097</v>
      </c>
      <c r="M89" s="225"/>
      <c r="N89" s="269">
        <v>1141</v>
      </c>
      <c r="O89" s="224"/>
      <c r="P89" s="106">
        <v>1212</v>
      </c>
      <c r="Q89" s="237"/>
      <c r="R89" s="217"/>
      <c r="S89" s="215"/>
      <c r="T89" s="106">
        <v>1218</v>
      </c>
      <c r="U89" s="224"/>
      <c r="V89" s="106">
        <v>1137</v>
      </c>
      <c r="W89" s="224"/>
      <c r="X89" s="106">
        <v>1295</v>
      </c>
      <c r="Y89" s="224"/>
      <c r="Z89" s="106">
        <v>1154</v>
      </c>
      <c r="AA89" s="225"/>
      <c r="AB89" s="106">
        <v>1117</v>
      </c>
      <c r="AC89" s="225"/>
      <c r="AD89" s="106">
        <v>965</v>
      </c>
      <c r="AE89" s="225"/>
      <c r="AF89" s="214">
        <v>1025</v>
      </c>
      <c r="AG89" s="215"/>
      <c r="AH89" s="212">
        <v>1023</v>
      </c>
      <c r="AI89" s="213"/>
      <c r="AJ89" s="213">
        <v>1098</v>
      </c>
      <c r="AK89" s="226"/>
      <c r="AL89" s="213">
        <v>1164</v>
      </c>
      <c r="AM89" s="227"/>
      <c r="AN89" s="228">
        <v>1125</v>
      </c>
      <c r="AO89" s="227"/>
      <c r="AP89" s="228">
        <v>1185</v>
      </c>
      <c r="AQ89" s="229"/>
      <c r="AR89" s="217">
        <f>1218+V89+X89+Z89+AB89+AD89+AF89+AH89+AJ89+AL89+AN89+AP89</f>
        <v>13506</v>
      </c>
      <c r="AS89" s="215"/>
      <c r="AT89" s="139">
        <v>1186</v>
      </c>
      <c r="AU89" s="290"/>
      <c r="AV89" s="139">
        <v>1180</v>
      </c>
      <c r="AW89" s="290"/>
      <c r="AX89" s="139">
        <v>1296</v>
      </c>
      <c r="AY89" s="290"/>
      <c r="AZ89" s="139">
        <v>1226</v>
      </c>
      <c r="BA89" s="290"/>
      <c r="BB89" s="106">
        <v>1170</v>
      </c>
      <c r="BC89" s="290"/>
      <c r="BD89" s="139">
        <v>1071</v>
      </c>
      <c r="BE89" s="290"/>
      <c r="BF89" s="106">
        <v>1107</v>
      </c>
      <c r="BG89" s="290"/>
      <c r="BH89" s="106">
        <v>1114</v>
      </c>
      <c r="BI89" s="158"/>
      <c r="BJ89" s="139">
        <v>1050</v>
      </c>
      <c r="BK89" s="107"/>
      <c r="BL89" s="106">
        <v>1151</v>
      </c>
      <c r="BM89" s="107"/>
      <c r="BN89" s="291">
        <v>1116</v>
      </c>
      <c r="BO89" s="212"/>
      <c r="BP89" s="139">
        <v>1129</v>
      </c>
      <c r="BQ89" s="112"/>
      <c r="BR89" s="217">
        <f>SUM(AT89:BQ89)</f>
        <v>13796</v>
      </c>
      <c r="BS89" s="292"/>
      <c r="BT89" s="139">
        <v>1213</v>
      </c>
      <c r="BU89" s="107"/>
      <c r="BV89" s="106">
        <v>1141</v>
      </c>
      <c r="BW89" s="158"/>
      <c r="BX89" s="106">
        <v>1239</v>
      </c>
      <c r="BY89" s="158"/>
      <c r="BZ89" s="106">
        <v>1107</v>
      </c>
      <c r="CA89" s="107"/>
      <c r="CB89" s="212">
        <v>1073</v>
      </c>
      <c r="CC89" s="212"/>
      <c r="CD89" s="106">
        <v>925</v>
      </c>
      <c r="CE89" s="158"/>
      <c r="CF89" s="106">
        <v>1013</v>
      </c>
      <c r="CG89" s="158"/>
      <c r="CH89" s="106">
        <v>982</v>
      </c>
      <c r="CI89" s="158"/>
      <c r="CJ89" s="106">
        <v>1025</v>
      </c>
      <c r="CK89" s="158"/>
      <c r="CL89" s="106">
        <v>1053</v>
      </c>
      <c r="CM89" s="158"/>
      <c r="CN89" s="139">
        <v>1078</v>
      </c>
      <c r="CO89" s="107"/>
      <c r="CP89" s="106">
        <v>1166</v>
      </c>
      <c r="CQ89" s="112"/>
      <c r="CR89" s="238">
        <f>BV89+BT89+BX89+BZ89+CB89+CD89+CF89+CH89+CJ89+CL89+CN89+CP89</f>
        <v>13015</v>
      </c>
      <c r="CS89" s="319"/>
      <c r="CT89" s="320">
        <v>1260</v>
      </c>
      <c r="CU89" s="158"/>
      <c r="CV89" s="139">
        <v>1180</v>
      </c>
      <c r="CW89" s="107"/>
      <c r="CX89" s="106">
        <v>1296</v>
      </c>
      <c r="CY89" s="158"/>
      <c r="CZ89" s="139">
        <v>1224</v>
      </c>
      <c r="DA89" s="107"/>
      <c r="DB89" s="106">
        <v>1123</v>
      </c>
      <c r="DC89" s="158"/>
      <c r="DD89" s="139">
        <v>985</v>
      </c>
      <c r="DE89" s="107"/>
      <c r="DF89" s="106">
        <v>1095</v>
      </c>
      <c r="DG89" s="158"/>
      <c r="DH89" s="106">
        <v>1054</v>
      </c>
      <c r="DI89" s="158"/>
      <c r="DJ89" s="106">
        <v>1034</v>
      </c>
      <c r="DK89" s="158"/>
      <c r="DL89" s="106">
        <v>1150</v>
      </c>
      <c r="DM89" s="158"/>
      <c r="DN89" s="106">
        <v>1115</v>
      </c>
      <c r="DO89" s="107"/>
      <c r="DP89" s="106">
        <v>1150</v>
      </c>
      <c r="DQ89" s="112"/>
      <c r="DR89" s="492">
        <f>SUM(CT89:DQ89)</f>
        <v>13666</v>
      </c>
      <c r="DS89" s="493"/>
      <c r="DT89" s="320">
        <v>1237</v>
      </c>
      <c r="DU89" s="158"/>
      <c r="DV89" s="139">
        <v>1119</v>
      </c>
      <c r="DW89" s="107"/>
      <c r="DX89" s="106">
        <v>1331</v>
      </c>
      <c r="DY89" s="107"/>
      <c r="DZ89" s="106">
        <v>1199</v>
      </c>
      <c r="EA89" s="107"/>
      <c r="EB89" s="106">
        <v>1231</v>
      </c>
      <c r="EC89" s="107"/>
      <c r="ED89" s="106">
        <v>1058</v>
      </c>
      <c r="EE89" s="107"/>
      <c r="EF89" s="106">
        <v>1071</v>
      </c>
      <c r="EG89" s="107"/>
      <c r="EH89" s="106">
        <v>1079</v>
      </c>
      <c r="EI89" s="107"/>
      <c r="EJ89" s="106">
        <v>1055</v>
      </c>
      <c r="EK89" s="139"/>
      <c r="EL89" s="106">
        <v>1124</v>
      </c>
      <c r="EM89" s="214"/>
      <c r="EN89" s="139">
        <v>1083</v>
      </c>
      <c r="EO89" s="139"/>
      <c r="EP89" s="106">
        <v>1105</v>
      </c>
      <c r="EQ89" s="545"/>
      <c r="ER89" s="492">
        <v>13692</v>
      </c>
      <c r="ES89" s="493"/>
      <c r="ET89" s="139">
        <v>1238</v>
      </c>
      <c r="EU89" s="139"/>
      <c r="EV89" s="106">
        <v>1181</v>
      </c>
      <c r="EW89" s="139"/>
      <c r="EX89" s="106">
        <v>1277</v>
      </c>
      <c r="EY89" s="139"/>
      <c r="EZ89" s="106">
        <v>1203</v>
      </c>
      <c r="FA89" s="139"/>
      <c r="FB89" s="106">
        <v>1167</v>
      </c>
      <c r="FC89" s="139"/>
      <c r="FD89" s="106">
        <v>1057</v>
      </c>
      <c r="FE89" s="139"/>
      <c r="FF89" s="106">
        <v>1066</v>
      </c>
      <c r="FG89" s="139"/>
      <c r="FH89" s="106">
        <v>1186</v>
      </c>
      <c r="FI89" s="139"/>
      <c r="FJ89" s="106">
        <v>1098</v>
      </c>
      <c r="FK89" s="214"/>
      <c r="FL89" s="139">
        <v>1234</v>
      </c>
      <c r="FM89" s="139"/>
      <c r="FN89" s="106">
        <v>1274</v>
      </c>
      <c r="FO89" s="139"/>
      <c r="FP89" s="106">
        <v>1300</v>
      </c>
      <c r="FQ89" s="545"/>
      <c r="FR89" s="492">
        <v>14281</v>
      </c>
      <c r="FS89" s="493"/>
      <c r="FT89" s="320">
        <v>1283</v>
      </c>
      <c r="FU89" s="107"/>
      <c r="FV89" s="106">
        <v>1227</v>
      </c>
      <c r="FW89" s="158"/>
      <c r="FX89" s="106">
        <v>1210</v>
      </c>
      <c r="FY89" s="107"/>
      <c r="FZ89" s="106">
        <v>1022</v>
      </c>
      <c r="GA89" s="107"/>
      <c r="GB89" s="106">
        <v>937</v>
      </c>
      <c r="GC89" s="107"/>
      <c r="GD89" s="106">
        <v>890</v>
      </c>
      <c r="GE89" s="107"/>
      <c r="GF89" s="106">
        <v>963</v>
      </c>
      <c r="GG89" s="107"/>
      <c r="GH89" s="106">
        <v>1036</v>
      </c>
      <c r="GI89" s="107"/>
      <c r="GJ89" s="106">
        <v>993</v>
      </c>
      <c r="GK89" s="107"/>
      <c r="GL89" s="106">
        <v>1143</v>
      </c>
      <c r="GM89" s="158"/>
      <c r="GN89" s="106">
        <v>1104</v>
      </c>
      <c r="GO89" s="107"/>
      <c r="GP89" s="106">
        <v>1175</v>
      </c>
      <c r="GQ89" s="112"/>
      <c r="GR89" s="492">
        <f>FT89+FV89+FX89+FZ89+GB89+GD89+GF89+GH89+GJ89+GL89+GN89+GP89</f>
        <v>12983</v>
      </c>
      <c r="GS89" s="493"/>
      <c r="GT89" s="106">
        <v>1160</v>
      </c>
      <c r="GU89" s="107"/>
      <c r="GV89" s="106">
        <v>1055</v>
      </c>
      <c r="GW89" s="158"/>
      <c r="GX89" s="139">
        <v>1196</v>
      </c>
      <c r="GY89" s="107"/>
      <c r="GZ89" s="106">
        <v>1134</v>
      </c>
      <c r="HA89" s="107"/>
      <c r="HB89" s="106">
        <v>1122</v>
      </c>
      <c r="HC89" s="107"/>
      <c r="HD89" s="106">
        <v>1047</v>
      </c>
      <c r="HE89" s="107"/>
      <c r="HF89" s="106">
        <v>1101</v>
      </c>
      <c r="HG89" s="107"/>
      <c r="HH89" s="106">
        <v>1140</v>
      </c>
      <c r="HI89" s="107"/>
      <c r="HJ89" s="106">
        <v>965</v>
      </c>
      <c r="HK89" s="107"/>
      <c r="HL89" s="106">
        <v>1133</v>
      </c>
      <c r="HM89" s="107"/>
      <c r="HN89" s="106">
        <v>1210</v>
      </c>
      <c r="HO89" s="107"/>
      <c r="HP89" s="106">
        <v>1260</v>
      </c>
      <c r="HQ89" s="112"/>
      <c r="HR89" s="492">
        <f>GT89+GV89+GX89+GZ89+HB89+HD89+HF89+HH89+HJ89+HL89+HN89+HP89</f>
        <v>13523</v>
      </c>
      <c r="HS89" s="493"/>
      <c r="HT89" s="106">
        <v>1226</v>
      </c>
      <c r="HU89" s="107"/>
      <c r="HV89" s="106">
        <v>1179</v>
      </c>
      <c r="HW89" s="107"/>
      <c r="HX89" s="106">
        <v>1276</v>
      </c>
      <c r="HY89" s="107"/>
      <c r="HZ89" s="106">
        <v>1197</v>
      </c>
      <c r="IA89" s="107"/>
      <c r="IB89" s="106">
        <v>1216</v>
      </c>
      <c r="IC89" s="107"/>
      <c r="ID89" s="106">
        <v>1169</v>
      </c>
      <c r="IE89" s="107"/>
      <c r="IF89" s="106">
        <v>1128</v>
      </c>
      <c r="IG89" s="158"/>
      <c r="IH89" s="106">
        <v>1176</v>
      </c>
      <c r="II89" s="107"/>
      <c r="IJ89" s="106">
        <v>1069</v>
      </c>
      <c r="IK89" s="107"/>
      <c r="IL89" s="106">
        <v>1159</v>
      </c>
      <c r="IM89" s="107"/>
      <c r="IN89" s="106">
        <v>1198</v>
      </c>
      <c r="IO89" s="158"/>
      <c r="IP89" s="106">
        <v>1281</v>
      </c>
      <c r="IQ89" s="112"/>
      <c r="IR89" s="492">
        <f>HT89+HV89+HX89+HZ89+IB89+ID89+IF89+IH89+IJ89+IL89+IN89+IP89</f>
        <v>14274</v>
      </c>
      <c r="IS89" s="493"/>
      <c r="IT89" s="106">
        <v>1276</v>
      </c>
      <c r="IU89" s="158"/>
      <c r="IV89" s="106">
        <v>1154</v>
      </c>
      <c r="IW89" s="112"/>
      <c r="IX89" s="106">
        <v>1352</v>
      </c>
      <c r="IY89" s="107"/>
      <c r="IZ89" s="106">
        <v>1264</v>
      </c>
      <c r="JA89" s="112"/>
      <c r="JB89" s="106">
        <v>1139</v>
      </c>
      <c r="JC89" s="107"/>
      <c r="JD89" s="106">
        <v>1033</v>
      </c>
      <c r="JE89" s="107"/>
      <c r="JF89" s="106">
        <v>1105</v>
      </c>
      <c r="JG89" s="112"/>
      <c r="JH89" s="492">
        <f>IT89+IV89+IX89+IZ89+JB89+JD89+JF89</f>
        <v>8323</v>
      </c>
      <c r="JI89" s="493"/>
    </row>
    <row r="90" spans="2:269" ht="15" customHeight="1" thickBot="1" x14ac:dyDescent="0.25">
      <c r="B90" s="724" t="s">
        <v>5</v>
      </c>
      <c r="C90" s="725"/>
      <c r="D90" s="725"/>
      <c r="E90" s="726"/>
      <c r="F90" s="218">
        <v>-0.08</v>
      </c>
      <c r="G90" s="219"/>
      <c r="H90" s="108">
        <v>-5.6000000000000001E-2</v>
      </c>
      <c r="I90" s="122"/>
      <c r="J90" s="108">
        <v>-3.1E-2</v>
      </c>
      <c r="K90" s="122"/>
      <c r="L90" s="108">
        <v>-6.4000000000000001E-2</v>
      </c>
      <c r="M90" s="232"/>
      <c r="N90" s="108">
        <v>-3.0000000000000001E-3</v>
      </c>
      <c r="O90" s="122"/>
      <c r="P90" s="108">
        <v>1.4999999999999999E-2</v>
      </c>
      <c r="Q90" s="176"/>
      <c r="R90" s="231"/>
      <c r="S90" s="218"/>
      <c r="T90" s="108">
        <v>3.0000000000000001E-3</v>
      </c>
      <c r="U90" s="122"/>
      <c r="V90" s="108">
        <v>-4.7E-2</v>
      </c>
      <c r="W90" s="122"/>
      <c r="X90" s="108">
        <v>3.7999999999999999E-2</v>
      </c>
      <c r="Y90" s="122"/>
      <c r="Z90" s="108">
        <v>-2.1000000000000001E-2</v>
      </c>
      <c r="AA90" s="232"/>
      <c r="AB90" s="108">
        <v>-2E-3</v>
      </c>
      <c r="AC90" s="232"/>
      <c r="AD90" s="108">
        <v>-2.8000000000000001E-2</v>
      </c>
      <c r="AE90" s="232"/>
      <c r="AF90" s="220">
        <v>-2.5999999999999999E-2</v>
      </c>
      <c r="AG90" s="218"/>
      <c r="AH90" s="218">
        <v>-4.7E-2</v>
      </c>
      <c r="AI90" s="219"/>
      <c r="AJ90" s="71"/>
      <c r="AK90" s="66">
        <v>1.9E-2</v>
      </c>
      <c r="AL90" s="71"/>
      <c r="AM90" s="49">
        <v>6.0999999999999999E-2</v>
      </c>
      <c r="AN90" s="66"/>
      <c r="AO90" s="49">
        <v>-1.4E-2</v>
      </c>
      <c r="AP90" s="66"/>
      <c r="AQ90" s="72">
        <v>-2.1999999999999999E-2</v>
      </c>
      <c r="AR90" s="231">
        <v>-7.0000000000000001E-3</v>
      </c>
      <c r="AS90" s="218"/>
      <c r="AT90" s="66"/>
      <c r="AU90" s="67">
        <v>-2.5999999999999999E-2</v>
      </c>
      <c r="AV90" s="66"/>
      <c r="AW90" s="49">
        <v>3.7999999999999999E-2</v>
      </c>
      <c r="AX90" s="66"/>
      <c r="AY90" s="49">
        <v>7.7220077220085948E-4</v>
      </c>
      <c r="AZ90" s="66"/>
      <c r="BA90" s="49">
        <v>6.239168110918536E-2</v>
      </c>
      <c r="BB90" s="108">
        <v>4.7448522829006246E-2</v>
      </c>
      <c r="BC90" s="282"/>
      <c r="BD90" s="122">
        <v>0.10984455958549222</v>
      </c>
      <c r="BE90" s="282"/>
      <c r="BF90" s="108">
        <v>8.0000000000000071E-2</v>
      </c>
      <c r="BG90" s="282"/>
      <c r="BH90" s="108">
        <v>8.8954056695992101E-2</v>
      </c>
      <c r="BI90" s="283"/>
      <c r="BJ90" s="122">
        <v>-4.3715846994535568E-2</v>
      </c>
      <c r="BK90" s="109"/>
      <c r="BL90" s="108">
        <v>-1.1168384879725046E-2</v>
      </c>
      <c r="BM90" s="109"/>
      <c r="BN90" s="284">
        <v>-8.0000000000000071E-3</v>
      </c>
      <c r="BO90" s="218"/>
      <c r="BP90" s="122">
        <v>-4.7E-2</v>
      </c>
      <c r="BQ90" s="113"/>
      <c r="BR90" s="231">
        <v>2.1000000000000001E-2</v>
      </c>
      <c r="BS90" s="285"/>
      <c r="BT90" s="122">
        <v>2.3E-2</v>
      </c>
      <c r="BU90" s="109"/>
      <c r="BV90" s="108">
        <v>-3.3000000000000002E-2</v>
      </c>
      <c r="BW90" s="283"/>
      <c r="BX90" s="108">
        <v>-4.3999999999999997E-2</v>
      </c>
      <c r="BY90" s="283"/>
      <c r="BZ90" s="108">
        <v>-9.7000000000000003E-2</v>
      </c>
      <c r="CA90" s="109"/>
      <c r="CB90" s="218">
        <v>-8.3000000000000004E-2</v>
      </c>
      <c r="CC90" s="218"/>
      <c r="CD90" s="108">
        <v>-0.13600000000000001</v>
      </c>
      <c r="CE90" s="283"/>
      <c r="CF90" s="108">
        <v>-8.5000000000000006E-2</v>
      </c>
      <c r="CG90" s="283"/>
      <c r="CH90" s="108">
        <v>-0.11799999999999999</v>
      </c>
      <c r="CI90" s="283"/>
      <c r="CJ90" s="108">
        <v>-2.4E-2</v>
      </c>
      <c r="CK90" s="283"/>
      <c r="CL90" s="108">
        <v>-8.5000000000000006E-2</v>
      </c>
      <c r="CM90" s="283"/>
      <c r="CN90" s="122">
        <v>-3.4000000000000002E-2</v>
      </c>
      <c r="CO90" s="109"/>
      <c r="CP90" s="108">
        <v>3.4000000000000002E-2</v>
      </c>
      <c r="CQ90" s="113"/>
      <c r="CR90" s="637">
        <v>-5.7000000000000002E-2</v>
      </c>
      <c r="CS90" s="762"/>
      <c r="CT90" s="392">
        <v>3.9E-2</v>
      </c>
      <c r="CU90" s="283"/>
      <c r="CV90" s="122">
        <v>3.4000000000000002E-2</v>
      </c>
      <c r="CW90" s="109"/>
      <c r="CX90" s="108">
        <v>4.5999999999999999E-2</v>
      </c>
      <c r="CY90" s="283"/>
      <c r="CZ90" s="122">
        <v>0.106</v>
      </c>
      <c r="DA90" s="109"/>
      <c r="DB90" s="108">
        <v>4.7E-2</v>
      </c>
      <c r="DC90" s="283"/>
      <c r="DD90" s="122">
        <v>6.5000000000000002E-2</v>
      </c>
      <c r="DE90" s="109"/>
      <c r="DF90" s="108">
        <v>8.1000000000000003E-2</v>
      </c>
      <c r="DG90" s="109"/>
      <c r="DH90" s="108">
        <v>7.2999999999999995E-2</v>
      </c>
      <c r="DI90" s="109"/>
      <c r="DJ90" s="108">
        <v>8.9999999999999993E-3</v>
      </c>
      <c r="DK90" s="109"/>
      <c r="DL90" s="108">
        <v>9.1999999999999998E-2</v>
      </c>
      <c r="DM90" s="109"/>
      <c r="DN90" s="108">
        <v>3.4000000000000002E-2</v>
      </c>
      <c r="DO90" s="109"/>
      <c r="DP90" s="108">
        <v>-1.4E-2</v>
      </c>
      <c r="DQ90" s="113"/>
      <c r="DR90" s="513">
        <v>0.05</v>
      </c>
      <c r="DS90" s="542"/>
      <c r="DT90" s="392">
        <v>-1.7999999999999999E-2</v>
      </c>
      <c r="DU90" s="283"/>
      <c r="DV90" s="122">
        <v>-5.1999999999999998E-2</v>
      </c>
      <c r="DW90" s="109"/>
      <c r="DX90" s="108">
        <v>2.7E-2</v>
      </c>
      <c r="DY90" s="109"/>
      <c r="DZ90" s="108">
        <v>-0.02</v>
      </c>
      <c r="EA90" s="109"/>
      <c r="EB90" s="108">
        <v>9.6000000000000002E-2</v>
      </c>
      <c r="EC90" s="109"/>
      <c r="ED90" s="108">
        <v>7.3999999999999996E-2</v>
      </c>
      <c r="EE90" s="109"/>
      <c r="EF90" s="108">
        <v>-2.1999999999999999E-2</v>
      </c>
      <c r="EG90" s="109"/>
      <c r="EH90" s="108">
        <v>2.371916508538896E-2</v>
      </c>
      <c r="EI90" s="109"/>
      <c r="EJ90" s="108">
        <v>2.0309477756286221E-2</v>
      </c>
      <c r="EK90" s="122"/>
      <c r="EL90" s="108">
        <v>-2.2608695652173938E-2</v>
      </c>
      <c r="EM90" s="232"/>
      <c r="EN90" s="122">
        <v>-2.8699551569506765E-2</v>
      </c>
      <c r="EO90" s="122"/>
      <c r="EP90" s="108">
        <v>-3.9130434782608692E-2</v>
      </c>
      <c r="EQ90" s="176"/>
      <c r="ER90" s="513">
        <v>1.9025318308210082E-3</v>
      </c>
      <c r="ES90" s="542"/>
      <c r="ET90" s="122">
        <v>8.0840743734844622E-4</v>
      </c>
      <c r="EU90" s="122"/>
      <c r="EV90" s="108">
        <v>5.5406613047363829E-2</v>
      </c>
      <c r="EW90" s="122"/>
      <c r="EX90" s="108">
        <v>-4.0570999248685236E-2</v>
      </c>
      <c r="EY90" s="122"/>
      <c r="EZ90" s="108">
        <v>3.3361134278564464E-3</v>
      </c>
      <c r="FA90" s="122"/>
      <c r="FB90" s="108">
        <v>-8.3374203040705863E-3</v>
      </c>
      <c r="FC90" s="122"/>
      <c r="FD90" s="108">
        <v>-9.4517958412099201E-4</v>
      </c>
      <c r="FE90" s="122"/>
      <c r="FF90" s="108">
        <v>-4.6685340802987696E-3</v>
      </c>
      <c r="FG90" s="122"/>
      <c r="FH90" s="108">
        <v>9.9165894346617156E-2</v>
      </c>
      <c r="FI90" s="122"/>
      <c r="FJ90" s="108">
        <v>4.0758293838862647E-2</v>
      </c>
      <c r="FK90" s="232"/>
      <c r="FL90" s="122">
        <v>9.7864768683274095E-2</v>
      </c>
      <c r="FM90" s="122"/>
      <c r="FN90" s="108">
        <v>0.17636195752539252</v>
      </c>
      <c r="FO90" s="122"/>
      <c r="FP90" s="108">
        <v>0.17647058823529416</v>
      </c>
      <c r="FQ90" s="176"/>
      <c r="FR90" s="513">
        <v>4.3017820625182557E-2</v>
      </c>
      <c r="FS90" s="542"/>
      <c r="FT90" s="392">
        <v>3.634894991922466E-2</v>
      </c>
      <c r="FU90" s="109"/>
      <c r="FV90" s="108">
        <f>FV89/EV89-1</f>
        <v>3.8950042337002611E-2</v>
      </c>
      <c r="FW90" s="283"/>
      <c r="FX90" s="108">
        <f>FX89/EX89-1</f>
        <v>-5.2466718872357099E-2</v>
      </c>
      <c r="FY90" s="109"/>
      <c r="FZ90" s="108">
        <v>-0.15045719035743976</v>
      </c>
      <c r="GA90" s="109"/>
      <c r="GB90" s="108">
        <f>GB89/FB89-1</f>
        <v>-0.19708654670094261</v>
      </c>
      <c r="GC90" s="109"/>
      <c r="GD90" s="108">
        <f>GD89/FD89-1</f>
        <v>-0.15799432355723741</v>
      </c>
      <c r="GE90" s="109"/>
      <c r="GF90" s="108">
        <f>GF89/FF89-1</f>
        <v>-9.6622889305816084E-2</v>
      </c>
      <c r="GG90" s="109"/>
      <c r="GH90" s="108">
        <f>GH89/FH89-1</f>
        <v>-0.12647554806070826</v>
      </c>
      <c r="GI90" s="109"/>
      <c r="GJ90" s="108">
        <f>GJ89/FJ89-1</f>
        <v>-9.5628415300546443E-2</v>
      </c>
      <c r="GK90" s="109"/>
      <c r="GL90" s="108">
        <f>GL89/FL89-1</f>
        <v>-7.3743922204213885E-2</v>
      </c>
      <c r="GM90" s="283"/>
      <c r="GN90" s="108">
        <f>GN89/FN89-1</f>
        <v>-0.13343799058084771</v>
      </c>
      <c r="GO90" s="109"/>
      <c r="GP90" s="108">
        <f>GP89/FP89-1</f>
        <v>-9.6153846153846145E-2</v>
      </c>
      <c r="GQ90" s="113"/>
      <c r="GR90" s="513">
        <f>(GR89/(ET89+EV89+EX89+EZ89+FB89+FD89+FF89+FH89+FJ89+FL89+FN89+FP89)-1)</f>
        <v>-9.0889993697920279E-2</v>
      </c>
      <c r="GS90" s="542"/>
      <c r="GT90" s="108">
        <f>GT89/FT89-1</f>
        <v>-9.5869056897895599E-2</v>
      </c>
      <c r="GU90" s="109"/>
      <c r="GV90" s="108">
        <f t="shared" ref="GV90" si="289">GV89/FV89-1</f>
        <v>-0.14017929910350446</v>
      </c>
      <c r="GW90" s="283"/>
      <c r="GX90" s="122">
        <f t="shared" ref="GX90" si="290">GX89/FX89-1</f>
        <v>-1.1570247933884281E-2</v>
      </c>
      <c r="GY90" s="109"/>
      <c r="GZ90" s="108">
        <f t="shared" ref="GZ90" si="291">GZ89/FZ89-1</f>
        <v>0.1095890410958904</v>
      </c>
      <c r="HA90" s="109"/>
      <c r="HB90" s="108">
        <f t="shared" ref="HB90" si="292">HB89/GB89-1</f>
        <v>0.19743863393810024</v>
      </c>
      <c r="HC90" s="109"/>
      <c r="HD90" s="108">
        <f t="shared" ref="HD90" si="293">HD89/GD89-1</f>
        <v>0.17640449438202244</v>
      </c>
      <c r="HE90" s="109"/>
      <c r="HF90" s="108">
        <f t="shared" ref="HF90" si="294">HF89/GF89-1</f>
        <v>0.14330218068535827</v>
      </c>
      <c r="HG90" s="109"/>
      <c r="HH90" s="108">
        <f t="shared" ref="HH90" si="295">HH89/GH89-1</f>
        <v>0.10038610038610041</v>
      </c>
      <c r="HI90" s="109"/>
      <c r="HJ90" s="108">
        <f t="shared" ref="HJ90" si="296">HJ89/GJ89-1</f>
        <v>-2.8197381671701938E-2</v>
      </c>
      <c r="HK90" s="109"/>
      <c r="HL90" s="108">
        <f t="shared" ref="HL90" si="297">HL89/GL89-1</f>
        <v>-8.7489063867016714E-3</v>
      </c>
      <c r="HM90" s="109"/>
      <c r="HN90" s="108">
        <f t="shared" ref="HN90" si="298">HN89/GN89-1</f>
        <v>9.6014492753623282E-2</v>
      </c>
      <c r="HO90" s="109"/>
      <c r="HP90" s="108">
        <f t="shared" ref="HP90" si="299">HP89/GP89-1</f>
        <v>7.2340425531914887E-2</v>
      </c>
      <c r="HQ90" s="113"/>
      <c r="HR90" s="144">
        <f>HR89/(FT89+FV89+FX89+FZ89+GB89+GD89+GF89+GH89+GJ89+GL89+GN89+GP89)-1</f>
        <v>4.1592852191327134E-2</v>
      </c>
      <c r="HS90" s="145"/>
      <c r="HT90" s="108">
        <f t="shared" ref="HT90" si="300">HT89/GT89-1</f>
        <v>5.6896551724137989E-2</v>
      </c>
      <c r="HU90" s="109"/>
      <c r="HV90" s="108">
        <f t="shared" ref="HV90" si="301">HV89/GV89-1</f>
        <v>0.11753554502369679</v>
      </c>
      <c r="HW90" s="109"/>
      <c r="HX90" s="108">
        <f t="shared" ref="HX90" si="302">HX89/GX89-1</f>
        <v>6.6889632107023367E-2</v>
      </c>
      <c r="HY90" s="109"/>
      <c r="HZ90" s="108">
        <f t="shared" ref="HZ90" si="303">HZ89/GZ89-1</f>
        <v>5.555555555555558E-2</v>
      </c>
      <c r="IA90" s="109"/>
      <c r="IB90" s="108">
        <f t="shared" ref="IB90" si="304">IB89/HB89-1</f>
        <v>8.3778966131907273E-2</v>
      </c>
      <c r="IC90" s="109"/>
      <c r="ID90" s="108">
        <f t="shared" ref="ID90" si="305">ID89/HD89-1</f>
        <v>0.11652340019102203</v>
      </c>
      <c r="IE90" s="109"/>
      <c r="IF90" s="108">
        <f t="shared" ref="IF90" si="306">IF89/HF89-1</f>
        <v>2.4523160762942808E-2</v>
      </c>
      <c r="IG90" s="283"/>
      <c r="IH90" s="108">
        <f t="shared" ref="IH90" si="307">IH89/HH89-1</f>
        <v>3.1578947368421151E-2</v>
      </c>
      <c r="II90" s="109"/>
      <c r="IJ90" s="108">
        <f t="shared" ref="IJ90" si="308">IJ89/HJ89-1</f>
        <v>0.1077720207253885</v>
      </c>
      <c r="IK90" s="109"/>
      <c r="IL90" s="108">
        <f t="shared" ref="IL90" si="309">IL89/HL89-1</f>
        <v>2.2947925860547169E-2</v>
      </c>
      <c r="IM90" s="109"/>
      <c r="IN90" s="108">
        <f>IN89/HN89-1</f>
        <v>-9.91735537190086E-3</v>
      </c>
      <c r="IO90" s="283"/>
      <c r="IP90" s="108">
        <f>IP89/HP89-1</f>
        <v>1.6666666666666607E-2</v>
      </c>
      <c r="IQ90" s="113"/>
      <c r="IR90" s="144">
        <f>IR89/(SUM(GT89:HQ89))-1</f>
        <v>5.5535014419877182E-2</v>
      </c>
      <c r="IS90" s="145"/>
      <c r="IT90" s="108">
        <f>IT89/HT89-1</f>
        <v>4.0783034257748874E-2</v>
      </c>
      <c r="IU90" s="283"/>
      <c r="IV90" s="108">
        <f>IV89/HV89-1</f>
        <v>-2.120441051738764E-2</v>
      </c>
      <c r="IW90" s="113"/>
      <c r="IX90" s="108">
        <f>IX89/HX89-1</f>
        <v>5.9561128526645746E-2</v>
      </c>
      <c r="IY90" s="109"/>
      <c r="IZ90" s="108">
        <f>IZ89/HZ89-1</f>
        <v>5.597326649958223E-2</v>
      </c>
      <c r="JA90" s="113"/>
      <c r="JB90" s="108">
        <f>JB89/IB89-1</f>
        <v>-6.3322368421052655E-2</v>
      </c>
      <c r="JC90" s="109"/>
      <c r="JD90" s="108">
        <f>JD89/ID89-1</f>
        <v>-0.11633875106929004</v>
      </c>
      <c r="JE90" s="109"/>
      <c r="JF90" s="108">
        <f>JF89/IF89-1</f>
        <v>-2.0390070921985859E-2</v>
      </c>
      <c r="JG90" s="113"/>
      <c r="JH90" s="144">
        <f>JH89/(SUM(HT89:IG89))-1</f>
        <v>-8.1039208675962593E-3</v>
      </c>
      <c r="JI90" s="145"/>
    </row>
    <row r="91" spans="2:269" ht="15" customHeight="1" thickTop="1" x14ac:dyDescent="0.2">
      <c r="B91" s="688" t="s">
        <v>30</v>
      </c>
      <c r="C91" s="689"/>
      <c r="D91" s="689"/>
      <c r="E91" s="690"/>
      <c r="F91" s="787">
        <v>16618</v>
      </c>
      <c r="G91" s="213"/>
      <c r="H91" s="269">
        <v>17476</v>
      </c>
      <c r="I91" s="224"/>
      <c r="J91" s="269">
        <v>17238</v>
      </c>
      <c r="K91" s="224"/>
      <c r="L91" s="269">
        <v>19225</v>
      </c>
      <c r="M91" s="225"/>
      <c r="N91" s="269">
        <v>20914</v>
      </c>
      <c r="O91" s="224"/>
      <c r="P91" s="106">
        <v>20786</v>
      </c>
      <c r="Q91" s="237"/>
      <c r="R91" s="217"/>
      <c r="S91" s="215"/>
      <c r="T91" s="106">
        <v>19088</v>
      </c>
      <c r="U91" s="224"/>
      <c r="V91" s="106">
        <v>17617</v>
      </c>
      <c r="W91" s="224"/>
      <c r="X91" s="106">
        <v>19290</v>
      </c>
      <c r="Y91" s="224"/>
      <c r="Z91" s="106">
        <v>19066</v>
      </c>
      <c r="AA91" s="225"/>
      <c r="AB91" s="106">
        <v>18016</v>
      </c>
      <c r="AC91" s="225"/>
      <c r="AD91" s="106">
        <v>15512</v>
      </c>
      <c r="AE91" s="225"/>
      <c r="AF91" s="214">
        <v>17890</v>
      </c>
      <c r="AG91" s="215"/>
      <c r="AH91" s="212">
        <v>17635</v>
      </c>
      <c r="AI91" s="213"/>
      <c r="AJ91" s="213">
        <v>19825</v>
      </c>
      <c r="AK91" s="226"/>
      <c r="AL91" s="213">
        <v>22037</v>
      </c>
      <c r="AM91" s="227"/>
      <c r="AN91" s="228">
        <v>21773</v>
      </c>
      <c r="AO91" s="227"/>
      <c r="AP91" s="228">
        <v>21771</v>
      </c>
      <c r="AQ91" s="229"/>
      <c r="AR91" s="217">
        <f>19088+V91+X91+Z91+AB91+AD91+AF91+AH91+AJ91+AL91+AN91+AP91</f>
        <v>229520</v>
      </c>
      <c r="AS91" s="215"/>
      <c r="AT91" s="139">
        <v>19229</v>
      </c>
      <c r="AU91" s="290"/>
      <c r="AV91" s="106">
        <v>18657</v>
      </c>
      <c r="AW91" s="290"/>
      <c r="AX91" s="106">
        <v>19894</v>
      </c>
      <c r="AY91" s="290"/>
      <c r="AZ91" s="106">
        <v>19265</v>
      </c>
      <c r="BA91" s="290"/>
      <c r="BB91" s="106">
        <v>19956</v>
      </c>
      <c r="BC91" s="290"/>
      <c r="BD91" s="139">
        <v>15420</v>
      </c>
      <c r="BE91" s="158"/>
      <c r="BF91" s="106">
        <v>17596</v>
      </c>
      <c r="BG91" s="290"/>
      <c r="BH91" s="106">
        <v>17800</v>
      </c>
      <c r="BI91" s="158"/>
      <c r="BJ91" s="139">
        <v>15286</v>
      </c>
      <c r="BK91" s="107"/>
      <c r="BL91" s="106">
        <v>17735.075000000001</v>
      </c>
      <c r="BM91" s="107"/>
      <c r="BN91" s="291">
        <v>18237.550999999999</v>
      </c>
      <c r="BO91" s="212"/>
      <c r="BP91" s="139">
        <v>15900</v>
      </c>
      <c r="BQ91" s="112"/>
      <c r="BR91" s="305">
        <v>214976</v>
      </c>
      <c r="BS91" s="306"/>
      <c r="BT91" s="139">
        <v>17188</v>
      </c>
      <c r="BU91" s="158"/>
      <c r="BV91" s="106">
        <v>17509</v>
      </c>
      <c r="BW91" s="158"/>
      <c r="BX91" s="139">
        <v>17359</v>
      </c>
      <c r="BY91" s="158"/>
      <c r="BZ91" s="106">
        <v>15401</v>
      </c>
      <c r="CA91" s="158"/>
      <c r="CB91" s="106">
        <v>15414</v>
      </c>
      <c r="CC91" s="158"/>
      <c r="CD91" s="106">
        <v>14571</v>
      </c>
      <c r="CE91" s="158"/>
      <c r="CF91" s="106">
        <v>17215</v>
      </c>
      <c r="CG91" s="158"/>
      <c r="CH91" s="106">
        <v>17456</v>
      </c>
      <c r="CI91" s="158"/>
      <c r="CJ91" s="106">
        <v>18663</v>
      </c>
      <c r="CK91" s="158"/>
      <c r="CL91" s="106">
        <v>19312</v>
      </c>
      <c r="CM91" s="158"/>
      <c r="CN91" s="139">
        <v>19333</v>
      </c>
      <c r="CO91" s="107"/>
      <c r="CP91" s="106">
        <v>20486</v>
      </c>
      <c r="CQ91" s="112"/>
      <c r="CR91" s="238">
        <v>209908</v>
      </c>
      <c r="CS91" s="319"/>
      <c r="CT91" s="320">
        <v>22313</v>
      </c>
      <c r="CU91" s="158"/>
      <c r="CV91" s="139">
        <v>20385</v>
      </c>
      <c r="CW91" s="107"/>
      <c r="CX91" s="106">
        <v>21198</v>
      </c>
      <c r="CY91" s="158"/>
      <c r="CZ91" s="139">
        <v>19879</v>
      </c>
      <c r="DA91" s="107"/>
      <c r="DB91" s="106">
        <v>20532</v>
      </c>
      <c r="DC91" s="158"/>
      <c r="DD91" s="139">
        <v>18362.599999999999</v>
      </c>
      <c r="DE91" s="107"/>
      <c r="DF91" s="106">
        <v>20751</v>
      </c>
      <c r="DG91" s="107"/>
      <c r="DH91" s="106">
        <v>20025</v>
      </c>
      <c r="DI91" s="107"/>
      <c r="DJ91" s="106">
        <v>18432</v>
      </c>
      <c r="DK91" s="107"/>
      <c r="DL91" s="106">
        <v>21352.5</v>
      </c>
      <c r="DM91" s="107"/>
      <c r="DN91" s="106">
        <v>19856</v>
      </c>
      <c r="DO91" s="107"/>
      <c r="DP91" s="106">
        <v>21599</v>
      </c>
      <c r="DQ91" s="112"/>
      <c r="DR91" s="492">
        <v>244684</v>
      </c>
      <c r="DS91" s="493"/>
      <c r="DT91" s="320">
        <v>20239</v>
      </c>
      <c r="DU91" s="158"/>
      <c r="DV91" s="139">
        <v>19700</v>
      </c>
      <c r="DW91" s="107"/>
      <c r="DX91" s="106">
        <v>21992</v>
      </c>
      <c r="DY91" s="107"/>
      <c r="DZ91" s="106">
        <v>21570</v>
      </c>
      <c r="EA91" s="107"/>
      <c r="EB91" s="106">
        <v>22569</v>
      </c>
      <c r="EC91" s="107"/>
      <c r="ED91" s="106">
        <v>19835</v>
      </c>
      <c r="EE91" s="107"/>
      <c r="EF91" s="106">
        <v>22284</v>
      </c>
      <c r="EG91" s="107"/>
      <c r="EH91" s="106">
        <v>21940</v>
      </c>
      <c r="EI91" s="107"/>
      <c r="EJ91" s="106">
        <v>22212</v>
      </c>
      <c r="EK91" s="139"/>
      <c r="EL91" s="106">
        <v>21564</v>
      </c>
      <c r="EM91" s="214"/>
      <c r="EN91" s="139">
        <v>20949</v>
      </c>
      <c r="EO91" s="139"/>
      <c r="EP91" s="106">
        <v>21214</v>
      </c>
      <c r="EQ91" s="545"/>
      <c r="ER91" s="492">
        <v>256068</v>
      </c>
      <c r="ES91" s="493"/>
      <c r="ET91" s="139">
        <v>21279</v>
      </c>
      <c r="EU91" s="139"/>
      <c r="EV91" s="106">
        <v>19829</v>
      </c>
      <c r="EW91" s="139"/>
      <c r="EX91" s="106">
        <v>20680</v>
      </c>
      <c r="EY91" s="139"/>
      <c r="EZ91" s="106">
        <v>20835</v>
      </c>
      <c r="FA91" s="139"/>
      <c r="FB91" s="106">
        <v>21334</v>
      </c>
      <c r="FC91" s="139"/>
      <c r="FD91" s="106">
        <v>20477</v>
      </c>
      <c r="FE91" s="139"/>
      <c r="FF91" s="106">
        <v>21755</v>
      </c>
      <c r="FG91" s="139"/>
      <c r="FH91" s="106">
        <v>22492</v>
      </c>
      <c r="FI91" s="139"/>
      <c r="FJ91" s="106">
        <v>19984</v>
      </c>
      <c r="FK91" s="214"/>
      <c r="FL91" s="139">
        <v>22943</v>
      </c>
      <c r="FM91" s="139"/>
      <c r="FN91" s="106">
        <v>23194</v>
      </c>
      <c r="FO91" s="139"/>
      <c r="FP91" s="106">
        <v>23195</v>
      </c>
      <c r="FQ91" s="545"/>
      <c r="FR91" s="492">
        <f>SUM(ET91:FQ91)</f>
        <v>257997</v>
      </c>
      <c r="FS91" s="493"/>
      <c r="FT91" s="320">
        <v>22527</v>
      </c>
      <c r="FU91" s="107"/>
      <c r="FV91" s="106">
        <v>21615</v>
      </c>
      <c r="FW91" s="158"/>
      <c r="FX91" s="106">
        <v>23112</v>
      </c>
      <c r="FY91" s="107"/>
      <c r="FZ91" s="106">
        <v>22782</v>
      </c>
      <c r="GA91" s="107"/>
      <c r="GB91" s="106">
        <v>19977</v>
      </c>
      <c r="GC91" s="107"/>
      <c r="GD91" s="106">
        <v>17467</v>
      </c>
      <c r="GE91" s="107"/>
      <c r="GF91" s="106">
        <v>20070</v>
      </c>
      <c r="GG91" s="107"/>
      <c r="GH91" s="106">
        <v>20061</v>
      </c>
      <c r="GI91" s="107"/>
      <c r="GJ91" s="106">
        <v>18831</v>
      </c>
      <c r="GK91" s="107"/>
      <c r="GL91" s="106">
        <v>23933</v>
      </c>
      <c r="GM91" s="158"/>
      <c r="GN91" s="106">
        <v>23997</v>
      </c>
      <c r="GO91" s="107"/>
      <c r="GP91" s="106">
        <v>25957</v>
      </c>
      <c r="GQ91" s="112"/>
      <c r="GR91" s="492">
        <f>FT91+FV91+FX91+FZ91+GB91+GD91+GF91+GH91+GJ91+GL91+GN91+GP91</f>
        <v>260329</v>
      </c>
      <c r="GS91" s="493"/>
      <c r="GT91" s="106">
        <v>24726.2</v>
      </c>
      <c r="GU91" s="107"/>
      <c r="GV91" s="106">
        <v>22203.9</v>
      </c>
      <c r="GW91" s="158"/>
      <c r="GX91" s="139">
        <v>23928.5</v>
      </c>
      <c r="GY91" s="107"/>
      <c r="GZ91" s="106">
        <v>25739.4</v>
      </c>
      <c r="HA91" s="107"/>
      <c r="HB91" s="106">
        <v>24183.599999999999</v>
      </c>
      <c r="HC91" s="107"/>
      <c r="HD91" s="106">
        <v>24737</v>
      </c>
      <c r="HE91" s="107"/>
      <c r="HF91" s="106">
        <v>24122</v>
      </c>
      <c r="HG91" s="107"/>
      <c r="HH91" s="106">
        <v>24085</v>
      </c>
      <c r="HI91" s="107"/>
      <c r="HJ91" s="106">
        <v>19881</v>
      </c>
      <c r="HK91" s="107"/>
      <c r="HL91" s="106">
        <v>24319</v>
      </c>
      <c r="HM91" s="107"/>
      <c r="HN91" s="106">
        <v>25613.15</v>
      </c>
      <c r="HO91" s="107"/>
      <c r="HP91" s="106">
        <v>25164</v>
      </c>
      <c r="HQ91" s="112"/>
      <c r="HR91" s="492">
        <f>GT91+GV91+GX91+GZ91+HB91+HD91+HF91+HH91+HJ91+HL91+HN91+HP91</f>
        <v>288702.75</v>
      </c>
      <c r="HS91" s="493"/>
      <c r="HT91" s="106">
        <v>23889</v>
      </c>
      <c r="HU91" s="107"/>
      <c r="HV91" s="106">
        <v>22804</v>
      </c>
      <c r="HW91" s="107"/>
      <c r="HX91" s="106">
        <v>23714</v>
      </c>
      <c r="HY91" s="107"/>
      <c r="HZ91" s="106">
        <v>23154</v>
      </c>
      <c r="IA91" s="107"/>
      <c r="IB91" s="106">
        <v>25136</v>
      </c>
      <c r="IC91" s="107"/>
      <c r="ID91" s="106">
        <v>25666</v>
      </c>
      <c r="IE91" s="107"/>
      <c r="IF91" s="106">
        <v>24148</v>
      </c>
      <c r="IG91" s="158"/>
      <c r="IH91" s="106">
        <v>26277</v>
      </c>
      <c r="II91" s="107"/>
      <c r="IJ91" s="106">
        <v>22873</v>
      </c>
      <c r="IK91" s="107"/>
      <c r="IL91" s="106">
        <v>24232</v>
      </c>
      <c r="IM91" s="107"/>
      <c r="IN91" s="106">
        <v>24678.400000000001</v>
      </c>
      <c r="IO91" s="158"/>
      <c r="IP91" s="106">
        <v>25599</v>
      </c>
      <c r="IQ91" s="112"/>
      <c r="IR91" s="492">
        <f>HT91+HV91+HX91+HZ91+IB91+ID91+IF91+IH91+IJ91+IL91+IN91+IP91</f>
        <v>292170.40000000002</v>
      </c>
      <c r="IS91" s="493"/>
      <c r="IT91" s="106">
        <v>25476</v>
      </c>
      <c r="IU91" s="158"/>
      <c r="IV91" s="106">
        <v>22493</v>
      </c>
      <c r="IW91" s="112"/>
      <c r="IX91" s="106">
        <v>25755</v>
      </c>
      <c r="IY91" s="107"/>
      <c r="IZ91" s="106">
        <v>24491</v>
      </c>
      <c r="JA91" s="112"/>
      <c r="JB91" s="106">
        <v>22909</v>
      </c>
      <c r="JC91" s="107"/>
      <c r="JD91" s="106">
        <v>22446</v>
      </c>
      <c r="JE91" s="107"/>
      <c r="JF91" s="106">
        <v>22145</v>
      </c>
      <c r="JG91" s="112"/>
      <c r="JH91" s="492">
        <f>IT91+IV91+IX91+IZ91+JB91+JD91+JF91</f>
        <v>165715</v>
      </c>
      <c r="JI91" s="493"/>
    </row>
    <row r="92" spans="2:269" ht="15" customHeight="1" thickBot="1" x14ac:dyDescent="0.25">
      <c r="B92" s="682" t="s">
        <v>5</v>
      </c>
      <c r="C92" s="683"/>
      <c r="D92" s="683"/>
      <c r="E92" s="684"/>
      <c r="F92" s="218">
        <v>-4.1000000000000002E-2</v>
      </c>
      <c r="G92" s="219"/>
      <c r="H92" s="230">
        <v>1.4E-2</v>
      </c>
      <c r="I92" s="189"/>
      <c r="J92" s="230">
        <v>3.7999999999999999E-2</v>
      </c>
      <c r="K92" s="189"/>
      <c r="L92" s="230">
        <v>2.1999999999999999E-2</v>
      </c>
      <c r="M92" s="190"/>
      <c r="N92" s="230">
        <v>9.2999999999999999E-2</v>
      </c>
      <c r="O92" s="189"/>
      <c r="P92" s="230">
        <v>0.10100000000000001</v>
      </c>
      <c r="Q92" s="233"/>
      <c r="R92" s="231"/>
      <c r="S92" s="218"/>
      <c r="T92" s="230">
        <v>8.6999999999999994E-2</v>
      </c>
      <c r="U92" s="189"/>
      <c r="V92" s="230">
        <v>3.9E-2</v>
      </c>
      <c r="W92" s="189"/>
      <c r="X92" s="230">
        <v>8.1000000000000003E-2</v>
      </c>
      <c r="Y92" s="189"/>
      <c r="Z92" s="230">
        <v>0.14599999999999999</v>
      </c>
      <c r="AA92" s="190"/>
      <c r="AB92" s="230">
        <v>4.3999999999999997E-2</v>
      </c>
      <c r="AC92" s="190"/>
      <c r="AD92" s="230">
        <v>4.0000000000000001E-3</v>
      </c>
      <c r="AE92" s="190"/>
      <c r="AF92" s="220">
        <v>7.6999999999999999E-2</v>
      </c>
      <c r="AG92" s="218"/>
      <c r="AH92" s="218">
        <v>8.9999999999999993E-3</v>
      </c>
      <c r="AI92" s="219"/>
      <c r="AJ92" s="71"/>
      <c r="AK92" s="66">
        <v>0.15</v>
      </c>
      <c r="AL92" s="71"/>
      <c r="AM92" s="49">
        <v>0.14599999999999999</v>
      </c>
      <c r="AN92" s="66"/>
      <c r="AO92" s="49">
        <v>4.1000000000000002E-2</v>
      </c>
      <c r="AP92" s="66"/>
      <c r="AQ92" s="72">
        <v>4.7E-2</v>
      </c>
      <c r="AR92" s="231">
        <v>7.2999999999999995E-2</v>
      </c>
      <c r="AS92" s="218"/>
      <c r="AT92" s="189">
        <v>7.0000000000000001E-3</v>
      </c>
      <c r="AU92" s="286"/>
      <c r="AV92" s="230">
        <v>5.8999999999999997E-2</v>
      </c>
      <c r="AW92" s="286"/>
      <c r="AX92" s="230">
        <v>3.1E-2</v>
      </c>
      <c r="AY92" s="286"/>
      <c r="AZ92" s="230">
        <v>0.01</v>
      </c>
      <c r="BA92" s="286"/>
      <c r="BB92" s="230">
        <v>0.10768206039076378</v>
      </c>
      <c r="BC92" s="286"/>
      <c r="BD92" s="189">
        <v>-6.0000000000000001E-3</v>
      </c>
      <c r="BE92" s="286"/>
      <c r="BF92" s="230">
        <v>-1.643376187814416E-2</v>
      </c>
      <c r="BG92" s="286"/>
      <c r="BH92" s="230">
        <v>9.3563935355827077E-3</v>
      </c>
      <c r="BI92" s="190"/>
      <c r="BJ92" s="189">
        <v>-0.22895334174022697</v>
      </c>
      <c r="BK92" s="189"/>
      <c r="BL92" s="230">
        <v>-0.20100000000000001</v>
      </c>
      <c r="BM92" s="189"/>
      <c r="BN92" s="287">
        <v>-0.16878125692775303</v>
      </c>
      <c r="BO92" s="288"/>
      <c r="BP92" s="119">
        <v>-0.27500000000000002</v>
      </c>
      <c r="BQ92" s="289"/>
      <c r="BR92" s="296">
        <v>-6.5000000000000002E-2</v>
      </c>
      <c r="BS92" s="297"/>
      <c r="BT92" s="119">
        <v>-0.106</v>
      </c>
      <c r="BU92" s="101"/>
      <c r="BV92" s="100">
        <v>-6.2E-2</v>
      </c>
      <c r="BW92" s="101"/>
      <c r="BX92" s="119">
        <v>-0.127</v>
      </c>
      <c r="BY92" s="101"/>
      <c r="BZ92" s="100">
        <v>-0.20100000000000001</v>
      </c>
      <c r="CA92" s="101"/>
      <c r="CB92" s="100">
        <v>-0.22800000000000001</v>
      </c>
      <c r="CC92" s="101"/>
      <c r="CD92" s="100">
        <v>-5.5E-2</v>
      </c>
      <c r="CE92" s="101"/>
      <c r="CF92" s="100">
        <v>-2.1999999999999999E-2</v>
      </c>
      <c r="CG92" s="101"/>
      <c r="CH92" s="100">
        <v>-1.9E-2</v>
      </c>
      <c r="CI92" s="101"/>
      <c r="CJ92" s="100">
        <v>0.221</v>
      </c>
      <c r="CK92" s="101"/>
      <c r="CL92" s="100">
        <v>6.5000000000000002E-2</v>
      </c>
      <c r="CM92" s="101"/>
      <c r="CN92" s="119">
        <v>1E-3</v>
      </c>
      <c r="CO92" s="119"/>
      <c r="CP92" s="100">
        <v>0.24299999999999999</v>
      </c>
      <c r="CQ92" s="289"/>
      <c r="CR92" s="298">
        <v>-3.3000000000000002E-2</v>
      </c>
      <c r="CS92" s="299"/>
      <c r="CT92" s="309">
        <v>0.29799999999999999</v>
      </c>
      <c r="CU92" s="101"/>
      <c r="CV92" s="119">
        <v>0.16400000000000001</v>
      </c>
      <c r="CW92" s="119"/>
      <c r="CX92" s="100">
        <v>0.221</v>
      </c>
      <c r="CY92" s="101"/>
      <c r="CZ92" s="119">
        <v>0.29099999999999998</v>
      </c>
      <c r="DA92" s="119"/>
      <c r="DB92" s="100">
        <v>0.33200000000000002</v>
      </c>
      <c r="DC92" s="101"/>
      <c r="DD92" s="119">
        <v>0.26</v>
      </c>
      <c r="DE92" s="119"/>
      <c r="DF92" s="100">
        <v>0.20499999999999999</v>
      </c>
      <c r="DG92" s="119"/>
      <c r="DH92" s="100">
        <v>0.14699999999999999</v>
      </c>
      <c r="DI92" s="119"/>
      <c r="DJ92" s="100">
        <v>-1.2E-2</v>
      </c>
      <c r="DK92" s="119"/>
      <c r="DL92" s="100">
        <v>0.106</v>
      </c>
      <c r="DM92" s="119"/>
      <c r="DN92" s="100">
        <v>2.7E-2</v>
      </c>
      <c r="DO92" s="119"/>
      <c r="DP92" s="100">
        <v>5.3999999999999999E-2</v>
      </c>
      <c r="DQ92" s="289"/>
      <c r="DR92" s="503">
        <v>0.16600000000000001</v>
      </c>
      <c r="DS92" s="504"/>
      <c r="DT92" s="309">
        <v>-9.2999999999999999E-2</v>
      </c>
      <c r="DU92" s="101"/>
      <c r="DV92" s="119">
        <v>-3.4000000000000002E-2</v>
      </c>
      <c r="DW92" s="119"/>
      <c r="DX92" s="100">
        <v>3.6999999999999998E-2</v>
      </c>
      <c r="DY92" s="119"/>
      <c r="DZ92" s="100">
        <v>8.5000000000000006E-2</v>
      </c>
      <c r="EA92" s="119"/>
      <c r="EB92" s="100">
        <v>9.9000000000000005E-2</v>
      </c>
      <c r="EC92" s="119"/>
      <c r="ED92" s="100">
        <v>0.08</v>
      </c>
      <c r="EE92" s="119"/>
      <c r="EF92" s="100">
        <v>7.3999999999999996E-2</v>
      </c>
      <c r="EG92" s="119"/>
      <c r="EH92" s="100">
        <v>9.6000000000000002E-2</v>
      </c>
      <c r="EI92" s="119"/>
      <c r="EJ92" s="100">
        <v>0.20509120107640055</v>
      </c>
      <c r="EK92" s="119"/>
      <c r="EL92" s="100">
        <v>1.2774751080217861E-2</v>
      </c>
      <c r="EM92" s="101"/>
      <c r="EN92" s="119">
        <v>5.6642792292948663E-2</v>
      </c>
      <c r="EO92" s="119"/>
      <c r="EP92" s="100">
        <v>-1.7816577639414244E-2</v>
      </c>
      <c r="EQ92" s="289"/>
      <c r="ER92" s="503">
        <v>4.6913741684013965E-2</v>
      </c>
      <c r="ES92" s="504"/>
      <c r="ET92" s="119">
        <v>5.1385938040416912E-2</v>
      </c>
      <c r="EU92" s="119"/>
      <c r="EV92" s="100">
        <v>6.5482233502538456E-3</v>
      </c>
      <c r="EW92" s="119"/>
      <c r="EX92" s="100">
        <v>-0.06</v>
      </c>
      <c r="EY92" s="119"/>
      <c r="EZ92" s="100">
        <v>-3.4075104311543813E-2</v>
      </c>
      <c r="FA92" s="119"/>
      <c r="FB92" s="100">
        <v>-1.9920807014235931E-2</v>
      </c>
      <c r="FC92" s="119"/>
      <c r="FD92" s="100">
        <v>3.23670279808419E-2</v>
      </c>
      <c r="FE92" s="119"/>
      <c r="FF92" s="100">
        <v>-2.3739005564530569E-2</v>
      </c>
      <c r="FG92" s="119"/>
      <c r="FH92" s="100">
        <v>2.5159525979945307E-2</v>
      </c>
      <c r="FI92" s="119"/>
      <c r="FJ92" s="100">
        <v>-0.1003061408247794</v>
      </c>
      <c r="FK92" s="101"/>
      <c r="FL92" s="119">
        <v>6.0285661287330816E-2</v>
      </c>
      <c r="FM92" s="119"/>
      <c r="FN92" s="100">
        <v>0.1037758365554442</v>
      </c>
      <c r="FO92" s="119"/>
      <c r="FP92" s="100">
        <v>9.036485339869893E-2</v>
      </c>
      <c r="FQ92" s="289"/>
      <c r="FR92" s="503">
        <v>6.6974397425683119E-3</v>
      </c>
      <c r="FS92" s="504"/>
      <c r="FT92" s="309">
        <f>FT91/ET91-1</f>
        <v>5.8649372620893869E-2</v>
      </c>
      <c r="FU92" s="119"/>
      <c r="FV92" s="100">
        <f>FV91/EV91-1</f>
        <v>9.007009934943766E-2</v>
      </c>
      <c r="FW92" s="101"/>
      <c r="FX92" s="100">
        <f>FX91/EX91-1</f>
        <v>0.11760154738878148</v>
      </c>
      <c r="FY92" s="119"/>
      <c r="FZ92" s="100">
        <v>9.3448524118070475E-2</v>
      </c>
      <c r="GA92" s="119"/>
      <c r="GB92" s="100">
        <f>GB91/FB91-1</f>
        <v>-6.360738726914783E-2</v>
      </c>
      <c r="GC92" s="110"/>
      <c r="GD92" s="100">
        <f>GD91/FD91-1</f>
        <v>-0.14699418860184599</v>
      </c>
      <c r="GE92" s="110"/>
      <c r="GF92" s="100">
        <f>GF91/FF91-1</f>
        <v>-7.7453458974948264E-2</v>
      </c>
      <c r="GG92" s="110"/>
      <c r="GH92" s="100">
        <f>GH91/FH91-1</f>
        <v>-0.1080828739107238</v>
      </c>
      <c r="GI92" s="110"/>
      <c r="GJ92" s="100">
        <f>GJ91/FJ91-1</f>
        <v>-5.7696156925540421E-2</v>
      </c>
      <c r="GK92" s="110"/>
      <c r="GL92" s="100">
        <f>GL91/FL91-1</f>
        <v>4.3150416248964873E-2</v>
      </c>
      <c r="GM92" s="177"/>
      <c r="GN92" s="100">
        <f>GN91/FN91-1</f>
        <v>3.4621022678278823E-2</v>
      </c>
      <c r="GO92" s="110"/>
      <c r="GP92" s="100">
        <f>GP91/FP91-1</f>
        <v>0.11907738736796714</v>
      </c>
      <c r="GQ92" s="114"/>
      <c r="GR92" s="503">
        <f>(GR91/(ET91+EV91+EX91+EZ91+FB91+FD91+FF91+FH91+FJ91+FL91+FN91+FP91))-1</f>
        <v>9.0388647930015331E-3</v>
      </c>
      <c r="GS92" s="504"/>
      <c r="GT92" s="100">
        <f>GT91/FT91-1</f>
        <v>9.7625072135659519E-2</v>
      </c>
      <c r="GU92" s="110"/>
      <c r="GV92" s="100">
        <f t="shared" ref="GV92" si="310">GV91/FV91-1</f>
        <v>2.7244968771686473E-2</v>
      </c>
      <c r="GW92" s="177"/>
      <c r="GX92" s="119">
        <f t="shared" ref="GX92" si="311">GX91/FX91-1</f>
        <v>3.5327968155070888E-2</v>
      </c>
      <c r="GY92" s="110"/>
      <c r="GZ92" s="100">
        <f t="shared" ref="GZ92" si="312">GZ91/FZ91-1</f>
        <v>0.1298130102712669</v>
      </c>
      <c r="HA92" s="110"/>
      <c r="HB92" s="100">
        <f t="shared" ref="HB92" si="313">HB91/GB91-1</f>
        <v>0.21057215798167883</v>
      </c>
      <c r="HC92" s="110"/>
      <c r="HD92" s="100">
        <f t="shared" ref="HD92" si="314">HD91/GD91-1</f>
        <v>0.4162134310413923</v>
      </c>
      <c r="HE92" s="110"/>
      <c r="HF92" s="100">
        <f t="shared" ref="HF92" si="315">HF91/GF91-1</f>
        <v>0.20189337319382172</v>
      </c>
      <c r="HG92" s="110"/>
      <c r="HH92" s="100">
        <f t="shared" ref="HH92" si="316">HH91/GH91-1</f>
        <v>0.20058820597178606</v>
      </c>
      <c r="HI92" s="110"/>
      <c r="HJ92" s="100">
        <f t="shared" ref="HJ92" si="317">HJ91/GJ91-1</f>
        <v>5.5759120599012224E-2</v>
      </c>
      <c r="HK92" s="110"/>
      <c r="HL92" s="100">
        <f t="shared" ref="HL92" si="318">HL91/GL91-1</f>
        <v>1.6128358333681536E-2</v>
      </c>
      <c r="HM92" s="110"/>
      <c r="HN92" s="100">
        <f>HN91/GN91-1</f>
        <v>6.7348001833562599E-2</v>
      </c>
      <c r="HO92" s="110"/>
      <c r="HP92" s="100">
        <f t="shared" ref="HP92" si="319">HP91/GP91-1</f>
        <v>-3.0550525869707634E-2</v>
      </c>
      <c r="HQ92" s="114"/>
      <c r="HR92" s="144">
        <f>HR91/(FT91+FV91+FX91+FZ91+GB91+GD91+GF91+GH91+GJ91+GL91+GN91+GP91)-1</f>
        <v>0.10899189103019635</v>
      </c>
      <c r="HS92" s="145"/>
      <c r="HT92" s="100">
        <f t="shared" ref="HT92" si="320">HT91/GT91-1</f>
        <v>-3.3858821816534768E-2</v>
      </c>
      <c r="HU92" s="110"/>
      <c r="HV92" s="100">
        <f t="shared" ref="HV92" si="321">HV91/GV91-1</f>
        <v>2.7026783583064207E-2</v>
      </c>
      <c r="HW92" s="110"/>
      <c r="HX92" s="100">
        <f t="shared" ref="HX92" si="322">HX91/GX91-1</f>
        <v>-8.9642058633010446E-3</v>
      </c>
      <c r="HY92" s="110"/>
      <c r="HZ92" s="100">
        <f t="shared" ref="HZ92" si="323">HZ91/GZ91-1</f>
        <v>-0.10044523182358567</v>
      </c>
      <c r="IA92" s="110"/>
      <c r="IB92" s="100">
        <f t="shared" ref="IB92" si="324">IB91/HB91-1</f>
        <v>3.9382060569973065E-2</v>
      </c>
      <c r="IC92" s="110"/>
      <c r="ID92" s="100">
        <f t="shared" ref="ID92" si="325">ID91/HD91-1</f>
        <v>3.7555079435663163E-2</v>
      </c>
      <c r="IE92" s="110"/>
      <c r="IF92" s="100">
        <f t="shared" ref="IF92" si="326">IF91/HF91-1</f>
        <v>1.0778542409419778E-3</v>
      </c>
      <c r="IG92" s="177"/>
      <c r="IH92" s="100">
        <f t="shared" ref="IH92" si="327">IH91/HH91-1</f>
        <v>9.1011002698775156E-2</v>
      </c>
      <c r="II92" s="110"/>
      <c r="IJ92" s="100">
        <f t="shared" ref="IJ92" si="328">IJ91/HJ91-1</f>
        <v>0.15049544791509484</v>
      </c>
      <c r="IK92" s="110"/>
      <c r="IL92" s="100">
        <f t="shared" ref="IL92" si="329">IL91/HL91-1</f>
        <v>-3.577449730663318E-3</v>
      </c>
      <c r="IM92" s="110"/>
      <c r="IN92" s="100">
        <f>IN91/HN91-1</f>
        <v>-3.6494925458211869E-2</v>
      </c>
      <c r="IO92" s="177"/>
      <c r="IP92" s="100">
        <f>IP91/HP91-1</f>
        <v>1.7286599904625666E-2</v>
      </c>
      <c r="IQ92" s="114"/>
      <c r="IR92" s="144">
        <f>IR91/(SUM(GT91:HQ91))-1</f>
        <v>1.2011142948932907E-2</v>
      </c>
      <c r="IS92" s="145"/>
      <c r="IT92" s="100">
        <f>IT91/HT91-1</f>
        <v>6.6432249152329481E-2</v>
      </c>
      <c r="IU92" s="177"/>
      <c r="IV92" s="100">
        <f>IV91/HV91-1</f>
        <v>-1.363795825293812E-2</v>
      </c>
      <c r="IW92" s="114"/>
      <c r="IX92" s="100">
        <f>IX91/HX91-1</f>
        <v>8.6067302015687019E-2</v>
      </c>
      <c r="IY92" s="110"/>
      <c r="IZ92" s="100">
        <f>IZ91/HZ91-1</f>
        <v>5.7743802366761576E-2</v>
      </c>
      <c r="JA92" s="114"/>
      <c r="JB92" s="100">
        <f>JB91/IB91-1</f>
        <v>-8.8598026734563962E-2</v>
      </c>
      <c r="JC92" s="110"/>
      <c r="JD92" s="100">
        <f>JD91/ID91-1</f>
        <v>-0.1254578040988078</v>
      </c>
      <c r="JE92" s="110"/>
      <c r="JF92" s="100">
        <f>JF91/IF91-1</f>
        <v>-8.2946827894649688E-2</v>
      </c>
      <c r="JG92" s="114"/>
      <c r="JH92" s="144">
        <f>JH91/(SUM(HT91:IG91))-1</f>
        <v>-1.6592388627448607E-2</v>
      </c>
      <c r="JI92" s="145"/>
    </row>
    <row r="93" spans="2:269" ht="15" customHeight="1" x14ac:dyDescent="0.2">
      <c r="B93" s="681" t="s">
        <v>2</v>
      </c>
      <c r="C93" s="681"/>
      <c r="D93" s="10" t="s">
        <v>40</v>
      </c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DI93" s="24"/>
    </row>
    <row r="94" spans="2:269" ht="15" customHeight="1" x14ac:dyDescent="0.2">
      <c r="B94" s="681" t="s">
        <v>3</v>
      </c>
      <c r="C94" s="681"/>
      <c r="D94" s="2" t="s">
        <v>42</v>
      </c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CU94" s="24"/>
      <c r="CW94" s="5"/>
    </row>
    <row r="95" spans="2:269" ht="15" customHeight="1" x14ac:dyDescent="0.2">
      <c r="B95" s="47"/>
      <c r="C95" s="47"/>
      <c r="D95" s="2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CU95" s="24"/>
      <c r="CW95" s="5"/>
      <c r="DL95" s="24"/>
    </row>
    <row r="96" spans="2:269" ht="15" customHeight="1" x14ac:dyDescent="0.2">
      <c r="B96" s="47"/>
      <c r="C96" s="47"/>
      <c r="D96" s="2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CU96" s="24"/>
      <c r="CW96" s="5"/>
      <c r="DL96" s="24"/>
    </row>
    <row r="97" spans="2:267" ht="15" customHeight="1" x14ac:dyDescent="0.2">
      <c r="B97" s="4" t="s">
        <v>68</v>
      </c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DG97" s="16"/>
    </row>
    <row r="98" spans="2:267" ht="15" customHeight="1" thickBot="1" x14ac:dyDescent="0.25">
      <c r="B98" s="4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75" t="s">
        <v>70</v>
      </c>
      <c r="DI98" s="32"/>
      <c r="EA98" s="16"/>
      <c r="JG98" s="16" t="s">
        <v>70</v>
      </c>
    </row>
    <row r="99" spans="2:267" ht="15" customHeight="1" thickBot="1" x14ac:dyDescent="0.25">
      <c r="B99" s="694"/>
      <c r="C99" s="695"/>
      <c r="D99" s="695"/>
      <c r="E99" s="696"/>
      <c r="F99" s="197">
        <v>41456</v>
      </c>
      <c r="G99" s="198"/>
      <c r="H99" s="197">
        <v>41487</v>
      </c>
      <c r="I99" s="198"/>
      <c r="J99" s="197">
        <v>41518</v>
      </c>
      <c r="K99" s="198"/>
      <c r="L99" s="197">
        <v>41548</v>
      </c>
      <c r="M99" s="199"/>
      <c r="N99" s="197">
        <v>41579</v>
      </c>
      <c r="O99" s="198"/>
      <c r="P99" s="197">
        <v>41609</v>
      </c>
      <c r="Q99" s="200"/>
      <c r="R99" s="211" t="s">
        <v>76</v>
      </c>
      <c r="S99" s="202"/>
      <c r="T99" s="197">
        <v>41670</v>
      </c>
      <c r="U99" s="198"/>
      <c r="V99" s="197">
        <v>41671</v>
      </c>
      <c r="W99" s="198"/>
      <c r="X99" s="197">
        <v>41699</v>
      </c>
      <c r="Y99" s="198"/>
      <c r="Z99" s="197">
        <v>41730</v>
      </c>
      <c r="AA99" s="199"/>
      <c r="AB99" s="197">
        <v>41760</v>
      </c>
      <c r="AC99" s="199"/>
      <c r="AD99" s="197">
        <v>41791</v>
      </c>
      <c r="AE99" s="199"/>
      <c r="AF99" s="198">
        <v>41821</v>
      </c>
      <c r="AG99" s="198"/>
      <c r="AH99" s="197">
        <v>41853</v>
      </c>
      <c r="AI99" s="198"/>
      <c r="AJ99" s="197">
        <v>41883</v>
      </c>
      <c r="AK99" s="198"/>
      <c r="AL99" s="197">
        <v>41914</v>
      </c>
      <c r="AM99" s="199"/>
      <c r="AN99" s="198">
        <v>41946</v>
      </c>
      <c r="AO99" s="199"/>
      <c r="AP99" s="198">
        <v>41977</v>
      </c>
      <c r="AQ99" s="200"/>
      <c r="AR99" s="211" t="s">
        <v>76</v>
      </c>
      <c r="AS99" s="202"/>
      <c r="AT99" s="198">
        <v>42008</v>
      </c>
      <c r="AU99" s="199"/>
      <c r="AV99" s="197">
        <v>42040</v>
      </c>
      <c r="AW99" s="199"/>
      <c r="AX99" s="197">
        <v>42072</v>
      </c>
      <c r="AY99" s="199"/>
      <c r="AZ99" s="197">
        <v>42104</v>
      </c>
      <c r="BA99" s="199"/>
      <c r="BB99" s="197">
        <v>42136</v>
      </c>
      <c r="BC99" s="199"/>
      <c r="BD99" s="197">
        <v>42156</v>
      </c>
      <c r="BE99" s="199"/>
      <c r="BF99" s="197">
        <v>42186</v>
      </c>
      <c r="BG99" s="199"/>
      <c r="BH99" s="198">
        <v>42238</v>
      </c>
      <c r="BI99" s="199"/>
      <c r="BJ99" s="198">
        <v>42270</v>
      </c>
      <c r="BK99" s="198"/>
      <c r="BL99" s="197">
        <v>42290</v>
      </c>
      <c r="BM99" s="198"/>
      <c r="BN99" s="171">
        <v>42322</v>
      </c>
      <c r="BO99" s="95"/>
      <c r="BP99" s="94">
        <v>42353</v>
      </c>
      <c r="BQ99" s="95"/>
      <c r="BR99" s="140" t="s">
        <v>77</v>
      </c>
      <c r="BS99" s="141"/>
      <c r="BT99" s="102">
        <v>42385</v>
      </c>
      <c r="BU99" s="95"/>
      <c r="BV99" s="102">
        <v>42417</v>
      </c>
      <c r="BW99" s="95"/>
      <c r="BX99" s="102">
        <v>42460</v>
      </c>
      <c r="BY99" s="95"/>
      <c r="BZ99" s="102">
        <v>42461</v>
      </c>
      <c r="CA99" s="95"/>
      <c r="CB99" s="102">
        <v>42492</v>
      </c>
      <c r="CC99" s="95"/>
      <c r="CD99" s="102">
        <v>42524</v>
      </c>
      <c r="CE99" s="95"/>
      <c r="CF99" s="102">
        <v>42555</v>
      </c>
      <c r="CG99" s="95"/>
      <c r="CH99" s="102">
        <v>42587</v>
      </c>
      <c r="CI99" s="95"/>
      <c r="CJ99" s="102">
        <v>42619</v>
      </c>
      <c r="CK99" s="95"/>
      <c r="CL99" s="94">
        <v>42649</v>
      </c>
      <c r="CM99" s="102"/>
      <c r="CN99" s="94">
        <v>42680</v>
      </c>
      <c r="CO99" s="95"/>
      <c r="CP99" s="94">
        <v>42710</v>
      </c>
      <c r="CQ99" s="111"/>
      <c r="CR99" s="140" t="s">
        <v>72</v>
      </c>
      <c r="CS99" s="511"/>
      <c r="CT99" s="171">
        <v>42741</v>
      </c>
      <c r="CU99" s="95"/>
      <c r="CV99" s="94">
        <v>42773</v>
      </c>
      <c r="CW99" s="95"/>
      <c r="CX99" s="94">
        <v>42797</v>
      </c>
      <c r="CY99" s="102"/>
      <c r="CZ99" s="94">
        <v>42829</v>
      </c>
      <c r="DA99" s="102"/>
      <c r="DB99" s="94">
        <v>42860</v>
      </c>
      <c r="DC99" s="95"/>
      <c r="DD99" s="94">
        <v>42892</v>
      </c>
      <c r="DE99" s="95"/>
      <c r="DF99" s="102">
        <v>42923</v>
      </c>
      <c r="DG99" s="95"/>
      <c r="DH99" s="102">
        <v>42955</v>
      </c>
      <c r="DI99" s="95"/>
      <c r="DJ99" s="102">
        <v>42987</v>
      </c>
      <c r="DK99" s="95"/>
      <c r="DL99" s="102">
        <v>43018</v>
      </c>
      <c r="DM99" s="95"/>
      <c r="DN99" s="102">
        <v>43050</v>
      </c>
      <c r="DO99" s="95"/>
      <c r="DP99" s="94">
        <v>43081</v>
      </c>
      <c r="DQ99" s="111"/>
      <c r="DR99" s="140" t="s">
        <v>77</v>
      </c>
      <c r="DS99" s="141"/>
      <c r="DT99" s="171">
        <v>43111</v>
      </c>
      <c r="DU99" s="102"/>
      <c r="DV99" s="94">
        <v>43143</v>
      </c>
      <c r="DW99" s="102"/>
      <c r="DX99" s="94">
        <v>43172</v>
      </c>
      <c r="DY99" s="102"/>
      <c r="DZ99" s="94">
        <v>43204</v>
      </c>
      <c r="EA99" s="102"/>
      <c r="EB99" s="94">
        <v>43235</v>
      </c>
      <c r="EC99" s="102"/>
      <c r="ED99" s="94">
        <v>43267</v>
      </c>
      <c r="EE99" s="95"/>
      <c r="EF99" s="94">
        <v>43298</v>
      </c>
      <c r="EG99" s="102"/>
      <c r="EH99" s="94">
        <v>43330</v>
      </c>
      <c r="EI99" s="102"/>
      <c r="EJ99" s="94">
        <v>43362</v>
      </c>
      <c r="EK99" s="95"/>
      <c r="EL99" s="102">
        <v>43393</v>
      </c>
      <c r="EM99" s="102"/>
      <c r="EN99" s="94">
        <v>43405</v>
      </c>
      <c r="EO99" s="102"/>
      <c r="EP99" s="94">
        <v>43436</v>
      </c>
      <c r="EQ99" s="111"/>
      <c r="ER99" s="140" t="s">
        <v>77</v>
      </c>
      <c r="ES99" s="141"/>
      <c r="ET99" s="94">
        <v>43466</v>
      </c>
      <c r="EU99" s="102"/>
      <c r="EV99" s="94">
        <v>43498</v>
      </c>
      <c r="EW99" s="95"/>
      <c r="EX99" s="94">
        <v>43527</v>
      </c>
      <c r="EY99" s="102"/>
      <c r="EZ99" s="94">
        <v>43559</v>
      </c>
      <c r="FA99" s="102"/>
      <c r="FB99" s="94">
        <v>43590</v>
      </c>
      <c r="FC99" s="102"/>
      <c r="FD99" s="94">
        <v>43622</v>
      </c>
      <c r="FE99" s="102"/>
      <c r="FF99" s="94">
        <v>43652</v>
      </c>
      <c r="FG99" s="102"/>
      <c r="FH99" s="94">
        <v>43684</v>
      </c>
      <c r="FI99" s="102"/>
      <c r="FJ99" s="94">
        <v>43716</v>
      </c>
      <c r="FK99" s="102"/>
      <c r="FL99" s="94">
        <v>43747</v>
      </c>
      <c r="FM99" s="102"/>
      <c r="FN99" s="94">
        <v>43779</v>
      </c>
      <c r="FO99" s="102"/>
      <c r="FP99" s="94">
        <v>43810</v>
      </c>
      <c r="FQ99" s="102"/>
      <c r="FR99" s="140" t="s">
        <v>77</v>
      </c>
      <c r="FS99" s="141"/>
      <c r="FT99" s="171">
        <v>43840</v>
      </c>
      <c r="FU99" s="102"/>
      <c r="FV99" s="94">
        <v>43872</v>
      </c>
      <c r="FW99" s="102"/>
      <c r="FX99" s="94">
        <v>43902</v>
      </c>
      <c r="FY99" s="102"/>
      <c r="FZ99" s="94">
        <v>43934</v>
      </c>
      <c r="GA99" s="102"/>
      <c r="GB99" s="94">
        <v>43965</v>
      </c>
      <c r="GC99" s="102"/>
      <c r="GD99" s="94">
        <v>43997</v>
      </c>
      <c r="GE99" s="102"/>
      <c r="GF99" s="94">
        <v>44028</v>
      </c>
      <c r="GG99" s="102"/>
      <c r="GH99" s="94">
        <v>44060</v>
      </c>
      <c r="GI99" s="95"/>
      <c r="GJ99" s="94">
        <v>44092</v>
      </c>
      <c r="GK99" s="95"/>
      <c r="GL99" s="102">
        <v>44124</v>
      </c>
      <c r="GM99" s="102"/>
      <c r="GN99" s="94">
        <v>44156</v>
      </c>
      <c r="GO99" s="95"/>
      <c r="GP99" s="94">
        <v>44187</v>
      </c>
      <c r="GQ99" s="111"/>
      <c r="GR99" s="140" t="s">
        <v>77</v>
      </c>
      <c r="GS99" s="141"/>
      <c r="GT99" s="171">
        <v>44206</v>
      </c>
      <c r="GU99" s="102"/>
      <c r="GV99" s="94">
        <v>44238</v>
      </c>
      <c r="GW99" s="102"/>
      <c r="GX99" s="94">
        <v>44267</v>
      </c>
      <c r="GY99" s="102"/>
      <c r="GZ99" s="94">
        <v>44299</v>
      </c>
      <c r="HA99" s="102"/>
      <c r="HB99" s="94">
        <v>44330</v>
      </c>
      <c r="HC99" s="102"/>
      <c r="HD99" s="94">
        <v>44362</v>
      </c>
      <c r="HE99" s="102"/>
      <c r="HF99" s="94">
        <v>44378</v>
      </c>
      <c r="HG99" s="102"/>
      <c r="HH99" s="94">
        <v>44410</v>
      </c>
      <c r="HI99" s="102"/>
      <c r="HJ99" s="94">
        <v>44442</v>
      </c>
      <c r="HK99" s="102"/>
      <c r="HL99" s="94">
        <v>44473</v>
      </c>
      <c r="HM99" s="102"/>
      <c r="HN99" s="94">
        <v>44505</v>
      </c>
      <c r="HO99" s="102"/>
      <c r="HP99" s="94">
        <v>44536</v>
      </c>
      <c r="HQ99" s="102"/>
      <c r="HR99" s="140" t="s">
        <v>77</v>
      </c>
      <c r="HS99" s="141"/>
      <c r="HT99" s="94">
        <v>44566</v>
      </c>
      <c r="HU99" s="102"/>
      <c r="HV99" s="94">
        <v>44598</v>
      </c>
      <c r="HW99" s="102"/>
      <c r="HX99" s="94">
        <v>44627</v>
      </c>
      <c r="HY99" s="102"/>
      <c r="HZ99" s="94">
        <v>44659</v>
      </c>
      <c r="IA99" s="102"/>
      <c r="IB99" s="94">
        <v>44690</v>
      </c>
      <c r="IC99" s="102"/>
      <c r="ID99" s="94">
        <v>44722</v>
      </c>
      <c r="IE99" s="102"/>
      <c r="IF99" s="94">
        <v>44753</v>
      </c>
      <c r="IG99" s="102"/>
      <c r="IH99" s="94">
        <v>44785</v>
      </c>
      <c r="II99" s="102"/>
      <c r="IJ99" s="94">
        <v>44817</v>
      </c>
      <c r="IK99" s="102"/>
      <c r="IL99" s="94">
        <v>44848</v>
      </c>
      <c r="IM99" s="102"/>
      <c r="IN99" s="94">
        <v>44880</v>
      </c>
      <c r="IO99" s="102"/>
      <c r="IP99" s="94">
        <v>44911</v>
      </c>
      <c r="IQ99" s="102"/>
      <c r="IR99" s="140" t="s">
        <v>77</v>
      </c>
      <c r="IS99" s="141"/>
      <c r="IT99" s="94">
        <v>44927</v>
      </c>
      <c r="IU99" s="102"/>
      <c r="IV99" s="94">
        <v>44959</v>
      </c>
      <c r="IW99" s="102"/>
      <c r="IX99" s="94">
        <v>44988</v>
      </c>
      <c r="IY99" s="102"/>
      <c r="IZ99" s="94">
        <v>45020</v>
      </c>
      <c r="JA99" s="102"/>
      <c r="JB99" s="94">
        <v>45051</v>
      </c>
      <c r="JC99" s="102"/>
      <c r="JD99" s="94">
        <v>45083</v>
      </c>
      <c r="JE99" s="102"/>
      <c r="JF99" s="140" t="s">
        <v>77</v>
      </c>
      <c r="JG99" s="141"/>
    </row>
    <row r="100" spans="2:267" ht="15" customHeight="1" thickTop="1" x14ac:dyDescent="0.2">
      <c r="B100" s="688" t="s">
        <v>13</v>
      </c>
      <c r="C100" s="689"/>
      <c r="D100" s="689"/>
      <c r="E100" s="690"/>
      <c r="F100" s="215">
        <v>163</v>
      </c>
      <c r="G100" s="213"/>
      <c r="H100" s="215">
        <v>158</v>
      </c>
      <c r="I100" s="213"/>
      <c r="J100" s="215">
        <v>150</v>
      </c>
      <c r="K100" s="213"/>
      <c r="L100" s="215">
        <v>173</v>
      </c>
      <c r="M100" s="215"/>
      <c r="N100" s="215">
        <v>178</v>
      </c>
      <c r="O100" s="213"/>
      <c r="P100" s="212">
        <v>218</v>
      </c>
      <c r="Q100" s="216"/>
      <c r="R100" s="217"/>
      <c r="S100" s="215"/>
      <c r="T100" s="212">
        <v>220</v>
      </c>
      <c r="U100" s="213"/>
      <c r="V100" s="212">
        <v>195</v>
      </c>
      <c r="W100" s="213"/>
      <c r="X100" s="212">
        <v>203</v>
      </c>
      <c r="Y100" s="213"/>
      <c r="Z100" s="212">
        <v>184</v>
      </c>
      <c r="AA100" s="215"/>
      <c r="AB100" s="212">
        <v>146</v>
      </c>
      <c r="AC100" s="215"/>
      <c r="AD100" s="212">
        <v>135</v>
      </c>
      <c r="AE100" s="215"/>
      <c r="AF100" s="214">
        <v>161</v>
      </c>
      <c r="AG100" s="215"/>
      <c r="AH100" s="214">
        <v>179</v>
      </c>
      <c r="AI100" s="213"/>
      <c r="AJ100" s="212">
        <v>147</v>
      </c>
      <c r="AK100" s="213"/>
      <c r="AL100" s="212">
        <v>168</v>
      </c>
      <c r="AM100" s="215"/>
      <c r="AN100" s="214">
        <v>181</v>
      </c>
      <c r="AO100" s="215"/>
      <c r="AP100" s="214">
        <v>220</v>
      </c>
      <c r="AQ100" s="216"/>
      <c r="AR100" s="217">
        <f>T100+V100+X100+Z100+AB100+AD100+AF100+AH100+AJ100+AL100+AN100+AP100</f>
        <v>2139</v>
      </c>
      <c r="AS100" s="215"/>
      <c r="AT100" s="214">
        <v>232.18700000000001</v>
      </c>
      <c r="AU100" s="212"/>
      <c r="AV100" s="212">
        <v>200.101</v>
      </c>
      <c r="AW100" s="212"/>
      <c r="AX100" s="212">
        <v>217.8</v>
      </c>
      <c r="AY100" s="212"/>
      <c r="AZ100" s="212">
        <v>188</v>
      </c>
      <c r="BA100" s="212"/>
      <c r="BB100" s="212">
        <v>176</v>
      </c>
      <c r="BC100" s="212"/>
      <c r="BD100" s="212">
        <v>179</v>
      </c>
      <c r="BE100" s="212"/>
      <c r="BF100" s="212">
        <v>204</v>
      </c>
      <c r="BG100" s="212"/>
      <c r="BH100" s="68"/>
      <c r="BI100" s="69">
        <v>191.584</v>
      </c>
      <c r="BJ100" s="68"/>
      <c r="BK100" s="61">
        <v>169.73699999999999</v>
      </c>
      <c r="BL100" s="70"/>
      <c r="BM100" s="61">
        <v>178.12</v>
      </c>
      <c r="BN100" s="291">
        <v>200</v>
      </c>
      <c r="BO100" s="212"/>
      <c r="BP100" s="214">
        <v>233</v>
      </c>
      <c r="BQ100" s="212"/>
      <c r="BR100" s="217">
        <f>SUM(AT100:BQ100)</f>
        <v>2369.529</v>
      </c>
      <c r="BS100" s="306"/>
      <c r="BT100" s="214">
        <v>207.68833742109285</v>
      </c>
      <c r="BU100" s="212"/>
      <c r="BV100" s="214">
        <v>207.21429841984641</v>
      </c>
      <c r="BW100" s="212"/>
      <c r="BX100" s="214">
        <v>197.86313843432112</v>
      </c>
      <c r="BY100" s="212"/>
      <c r="BZ100" s="214">
        <v>161.99171838687633</v>
      </c>
      <c r="CA100" s="212"/>
      <c r="CB100" s="214">
        <v>144.78188058381249</v>
      </c>
      <c r="CC100" s="212"/>
      <c r="CD100" s="214">
        <v>148.19366519239279</v>
      </c>
      <c r="CE100" s="212"/>
      <c r="CF100" s="214">
        <v>175.7249615616582</v>
      </c>
      <c r="CG100" s="212"/>
      <c r="CH100" s="317">
        <v>180.459</v>
      </c>
      <c r="CI100" s="235"/>
      <c r="CJ100" s="317">
        <v>162.26</v>
      </c>
      <c r="CK100" s="235"/>
      <c r="CL100" s="317">
        <v>173.97200000000001</v>
      </c>
      <c r="CM100" s="235"/>
      <c r="CN100" s="317">
        <v>183.04</v>
      </c>
      <c r="CO100" s="235"/>
      <c r="CP100" s="317">
        <v>219.15299999999999</v>
      </c>
      <c r="CQ100" s="235"/>
      <c r="CR100" s="512">
        <f>SUM(BT100:CQ100)</f>
        <v>2162.3420000000001</v>
      </c>
      <c r="CS100" s="318"/>
      <c r="CT100" s="498">
        <v>219.31782000000001</v>
      </c>
      <c r="CU100" s="103"/>
      <c r="CV100" s="103">
        <v>180.89717999999999</v>
      </c>
      <c r="CW100" s="103"/>
      <c r="CX100" s="103">
        <v>191.23899999999995</v>
      </c>
      <c r="CY100" s="103"/>
      <c r="CZ100" s="103">
        <v>188.17500000000001</v>
      </c>
      <c r="DA100" s="103"/>
      <c r="DB100" s="103">
        <v>161.92400000000004</v>
      </c>
      <c r="DC100" s="103"/>
      <c r="DD100" s="103">
        <v>163.947</v>
      </c>
      <c r="DE100" s="103"/>
      <c r="DF100" s="103">
        <v>195.108</v>
      </c>
      <c r="DG100" s="104"/>
      <c r="DH100" s="103">
        <v>191.12200000000001</v>
      </c>
      <c r="DI100" s="104"/>
      <c r="DJ100" s="103">
        <v>171.87899999999999</v>
      </c>
      <c r="DK100" s="104"/>
      <c r="DL100" s="103">
        <v>168.953</v>
      </c>
      <c r="DM100" s="104"/>
      <c r="DN100" s="103">
        <v>169.28299999999999</v>
      </c>
      <c r="DO100" s="104"/>
      <c r="DP100" s="103">
        <v>219.88300000000001</v>
      </c>
      <c r="DQ100" s="104"/>
      <c r="DR100" s="564">
        <f>SUM(CT100:DQ100)</f>
        <v>2221.7279999999996</v>
      </c>
      <c r="DS100" s="565"/>
      <c r="DT100" s="498">
        <v>225.7</v>
      </c>
      <c r="DU100" s="104"/>
      <c r="DV100" s="104">
        <v>204.489</v>
      </c>
      <c r="DW100" s="566"/>
      <c r="DX100" s="104">
        <v>216.57499999999999</v>
      </c>
      <c r="DY100" s="566"/>
      <c r="DZ100" s="104">
        <v>181.494</v>
      </c>
      <c r="EA100" s="566"/>
      <c r="EB100" s="104">
        <v>161.90700000000001</v>
      </c>
      <c r="EC100" s="566"/>
      <c r="ED100" s="104">
        <v>167.85300000000001</v>
      </c>
      <c r="EE100" s="772"/>
      <c r="EF100" s="104">
        <v>192.64599999999999</v>
      </c>
      <c r="EG100" s="566"/>
      <c r="EH100" s="104">
        <v>180.38800000000001</v>
      </c>
      <c r="EI100" s="566"/>
      <c r="EJ100" s="104">
        <v>162.334</v>
      </c>
      <c r="EK100" s="772"/>
      <c r="EL100" s="566">
        <v>176.59800000000001</v>
      </c>
      <c r="EM100" s="566"/>
      <c r="EN100" s="104">
        <v>181.32</v>
      </c>
      <c r="EO100" s="566"/>
      <c r="EP100" s="104">
        <v>221.87799999999999</v>
      </c>
      <c r="EQ100" s="774"/>
      <c r="ER100" s="564">
        <f>SUM(DT100:EQ100)</f>
        <v>2273.1820000000002</v>
      </c>
      <c r="ES100" s="565"/>
      <c r="ET100" s="103">
        <v>264.101</v>
      </c>
      <c r="EU100" s="104"/>
      <c r="EV100" s="103">
        <v>196.464</v>
      </c>
      <c r="EW100" s="103"/>
      <c r="EX100" s="103">
        <v>186.113</v>
      </c>
      <c r="EY100" s="104"/>
      <c r="EZ100" s="103">
        <v>176.30199999999999</v>
      </c>
      <c r="FA100" s="104"/>
      <c r="FB100" s="103">
        <v>151.38999999999999</v>
      </c>
      <c r="FC100" s="104"/>
      <c r="FD100" s="103">
        <v>164.62100000000001</v>
      </c>
      <c r="FE100" s="104"/>
      <c r="FF100" s="103">
        <v>192.99199999999999</v>
      </c>
      <c r="FG100" s="104"/>
      <c r="FH100" s="103">
        <v>182.74299999999999</v>
      </c>
      <c r="FI100" s="104"/>
      <c r="FJ100" s="103">
        <v>153.245</v>
      </c>
      <c r="FK100" s="104"/>
      <c r="FL100" s="103">
        <v>166.346</v>
      </c>
      <c r="FM100" s="104"/>
      <c r="FN100" s="103">
        <v>162.642</v>
      </c>
      <c r="FO100" s="104"/>
      <c r="FP100" s="103">
        <v>220.876</v>
      </c>
      <c r="FQ100" s="104"/>
      <c r="FR100" s="560">
        <f>SUM(ET100:FQ100)</f>
        <v>2217.835</v>
      </c>
      <c r="FS100" s="561"/>
      <c r="FT100" s="498">
        <v>225.36699999999999</v>
      </c>
      <c r="FU100" s="104"/>
      <c r="FV100" s="123">
        <v>173.69900000000001</v>
      </c>
      <c r="FW100" s="124"/>
      <c r="FX100" s="123">
        <v>76.914000000000001</v>
      </c>
      <c r="FY100" s="124"/>
      <c r="FZ100" s="123">
        <v>0</v>
      </c>
      <c r="GA100" s="124"/>
      <c r="GB100" s="123">
        <v>0</v>
      </c>
      <c r="GC100" s="124"/>
      <c r="GD100" s="123">
        <v>0</v>
      </c>
      <c r="GE100" s="124"/>
      <c r="GF100" s="123">
        <v>0</v>
      </c>
      <c r="GG100" s="124"/>
      <c r="GH100" s="123">
        <v>0</v>
      </c>
      <c r="GI100" s="502"/>
      <c r="GJ100" s="123">
        <v>0</v>
      </c>
      <c r="GK100" s="502"/>
      <c r="GL100" s="124">
        <v>16.690999999999999</v>
      </c>
      <c r="GM100" s="124"/>
      <c r="GN100" s="123">
        <v>30.794</v>
      </c>
      <c r="GO100" s="502"/>
      <c r="GP100" s="123">
        <v>36.409999999999997</v>
      </c>
      <c r="GQ100" s="499"/>
      <c r="GR100" s="476">
        <f>FT100+FV100+FX100+FZ100+GB100+GD100+GF100+GH100+GJ100++GL100+GN100+GP100</f>
        <v>559.875</v>
      </c>
      <c r="GS100" s="477"/>
      <c r="GT100" s="498">
        <v>25.948</v>
      </c>
      <c r="GU100" s="104"/>
      <c r="GV100" s="123">
        <v>28.556999999999999</v>
      </c>
      <c r="GW100" s="124"/>
      <c r="GX100" s="123">
        <v>43.223999999999997</v>
      </c>
      <c r="GY100" s="124"/>
      <c r="GZ100" s="123">
        <v>30.257000000000001</v>
      </c>
      <c r="HA100" s="124"/>
      <c r="HB100" s="123">
        <v>35.841000000000001</v>
      </c>
      <c r="HC100" s="124"/>
      <c r="HD100" s="123">
        <v>59.098999999999997</v>
      </c>
      <c r="HE100" s="124"/>
      <c r="HF100" s="123">
        <v>71.102000000000004</v>
      </c>
      <c r="HG100" s="124"/>
      <c r="HH100" s="123">
        <v>70.55</v>
      </c>
      <c r="HI100" s="124"/>
      <c r="HJ100" s="123">
        <v>73.444000000000003</v>
      </c>
      <c r="HK100" s="124"/>
      <c r="HL100" s="123">
        <v>90.23</v>
      </c>
      <c r="HM100" s="124"/>
      <c r="HN100" s="123">
        <v>112.13500000000001</v>
      </c>
      <c r="HO100" s="124"/>
      <c r="HP100" s="316">
        <v>138.613</v>
      </c>
      <c r="HQ100" s="124"/>
      <c r="HR100" s="476">
        <f>GT100+GV100+GX100+GZ100+HB100+HD100+HF100+HH100+HJ100+HL100+HN100+HP100</f>
        <v>779</v>
      </c>
      <c r="HS100" s="477"/>
      <c r="HT100" s="123">
        <v>136.047</v>
      </c>
      <c r="HU100" s="124"/>
      <c r="HV100" s="123">
        <v>119.84</v>
      </c>
      <c r="HW100" s="124"/>
      <c r="HX100" s="123">
        <v>142.571</v>
      </c>
      <c r="HY100" s="124"/>
      <c r="HZ100" s="123">
        <v>144.202</v>
      </c>
      <c r="IA100" s="124"/>
      <c r="IB100" s="123">
        <v>136.15799999999999</v>
      </c>
      <c r="IC100" s="124"/>
      <c r="ID100" s="123">
        <v>147.506</v>
      </c>
      <c r="IE100" s="124"/>
      <c r="IF100" s="123">
        <v>154.065</v>
      </c>
      <c r="IG100" s="124"/>
      <c r="IH100" s="123">
        <v>150.27199999999999</v>
      </c>
      <c r="II100" s="124"/>
      <c r="IJ100" s="123">
        <v>144.05799999999999</v>
      </c>
      <c r="IK100" s="124"/>
      <c r="IL100" s="123">
        <v>159.95699999999999</v>
      </c>
      <c r="IM100" s="124"/>
      <c r="IN100" s="123">
        <v>170.024</v>
      </c>
      <c r="IO100" s="124"/>
      <c r="IP100" s="123">
        <v>191.559</v>
      </c>
      <c r="IQ100" s="124"/>
      <c r="IR100" s="476">
        <f>HT100+HV100+HX100+HZ100+IB100+ID100+IF100+IH100+IJ100+IL100+IN100+IP100</f>
        <v>1796.2589999999998</v>
      </c>
      <c r="IS100" s="477"/>
      <c r="IT100" s="123">
        <v>214.012</v>
      </c>
      <c r="IU100" s="124"/>
      <c r="IV100" s="123">
        <v>193.41200000000001</v>
      </c>
      <c r="IW100" s="124"/>
      <c r="IX100" s="123">
        <v>212.239</v>
      </c>
      <c r="IY100" s="124"/>
      <c r="IZ100" s="123">
        <v>177.476</v>
      </c>
      <c r="JA100" s="124"/>
      <c r="JB100" s="123">
        <v>154.26300000000001</v>
      </c>
      <c r="JC100" s="124"/>
      <c r="JD100" s="123">
        <v>172.94900000000001</v>
      </c>
      <c r="JE100" s="124"/>
      <c r="JF100" s="476">
        <f>IT100+IV100+IX100+IZ100+JB100+JD100</f>
        <v>1124.3510000000001</v>
      </c>
      <c r="JG100" s="477"/>
    </row>
    <row r="101" spans="2:267" ht="15" customHeight="1" thickBot="1" x14ac:dyDescent="0.25">
      <c r="B101" s="682" t="s">
        <v>5</v>
      </c>
      <c r="C101" s="683"/>
      <c r="D101" s="683"/>
      <c r="E101" s="684"/>
      <c r="F101" s="218">
        <v>4.4999999999999998E-2</v>
      </c>
      <c r="G101" s="219"/>
      <c r="H101" s="218">
        <v>6.8000000000000005E-2</v>
      </c>
      <c r="I101" s="219"/>
      <c r="J101" s="218">
        <v>0.111</v>
      </c>
      <c r="K101" s="219"/>
      <c r="L101" s="218">
        <v>0.193</v>
      </c>
      <c r="M101" s="218"/>
      <c r="N101" s="218">
        <v>6.6000000000000003E-2</v>
      </c>
      <c r="O101" s="219"/>
      <c r="P101" s="218">
        <v>3.3000000000000002E-2</v>
      </c>
      <c r="Q101" s="221"/>
      <c r="R101" s="222"/>
      <c r="S101" s="223"/>
      <c r="T101" s="218">
        <v>5.3999999999999999E-2</v>
      </c>
      <c r="U101" s="219"/>
      <c r="V101" s="218">
        <v>3.5999999999999997E-2</v>
      </c>
      <c r="W101" s="219"/>
      <c r="X101" s="218">
        <v>-3.6999999999999998E-2</v>
      </c>
      <c r="Y101" s="219"/>
      <c r="Z101" s="218">
        <v>0.11799999999999999</v>
      </c>
      <c r="AA101" s="218"/>
      <c r="AB101" s="218">
        <v>6.2E-2</v>
      </c>
      <c r="AC101" s="218"/>
      <c r="AD101" s="218">
        <v>-8.4000000000000005E-2</v>
      </c>
      <c r="AE101" s="218"/>
      <c r="AF101" s="220">
        <v>-1.2E-2</v>
      </c>
      <c r="AG101" s="218"/>
      <c r="AH101" s="220">
        <v>0.13</v>
      </c>
      <c r="AI101" s="219"/>
      <c r="AJ101" s="218">
        <v>-2.1999999999999999E-2</v>
      </c>
      <c r="AK101" s="219"/>
      <c r="AL101" s="218">
        <v>-0.03</v>
      </c>
      <c r="AM101" s="218"/>
      <c r="AN101" s="220">
        <v>1.7000000000000001E-2</v>
      </c>
      <c r="AO101" s="218"/>
      <c r="AP101" s="220">
        <v>1.0999999999999999E-2</v>
      </c>
      <c r="AQ101" s="221"/>
      <c r="AR101" s="222">
        <v>0.02</v>
      </c>
      <c r="AS101" s="223"/>
      <c r="AT101" s="189">
        <v>5.5E-2</v>
      </c>
      <c r="AU101" s="190"/>
      <c r="AV101" s="218">
        <v>2.8000000000000001E-2</v>
      </c>
      <c r="AW101" s="218"/>
      <c r="AX101" s="218">
        <v>7.3999999999999996E-2</v>
      </c>
      <c r="AY101" s="218"/>
      <c r="AZ101" s="220">
        <v>2.1000000000000001E-2</v>
      </c>
      <c r="BA101" s="219"/>
      <c r="BB101" s="223">
        <v>0.20699999999999999</v>
      </c>
      <c r="BC101" s="223"/>
      <c r="BD101" s="218">
        <v>0.32990000000000003</v>
      </c>
      <c r="BE101" s="218"/>
      <c r="BF101" s="218">
        <v>0.26200000000000001</v>
      </c>
      <c r="BG101" s="218"/>
      <c r="BH101" s="220">
        <v>7.1999999999999995E-2</v>
      </c>
      <c r="BI101" s="218"/>
      <c r="BJ101" s="220">
        <v>0.15774503785553495</v>
      </c>
      <c r="BK101" s="219"/>
      <c r="BL101" s="218">
        <v>6.5000000000000002E-2</v>
      </c>
      <c r="BM101" s="219"/>
      <c r="BN101" s="293">
        <v>0.107</v>
      </c>
      <c r="BO101" s="294"/>
      <c r="BP101" s="101">
        <v>5.8999999999999997E-2</v>
      </c>
      <c r="BQ101" s="294"/>
      <c r="BR101" s="307">
        <v>0.109</v>
      </c>
      <c r="BS101" s="308"/>
      <c r="BT101" s="190">
        <v>-0.05</v>
      </c>
      <c r="BU101" s="223"/>
      <c r="BV101" s="100">
        <v>9.7000000000000003E-2</v>
      </c>
      <c r="BW101" s="101"/>
      <c r="BX101" s="100">
        <v>-3.1E-2</v>
      </c>
      <c r="BY101" s="101"/>
      <c r="BZ101" s="100">
        <v>-0.104</v>
      </c>
      <c r="CA101" s="101"/>
      <c r="CB101" s="100">
        <v>-0.14299999999999999</v>
      </c>
      <c r="CC101" s="101"/>
      <c r="CD101" s="100">
        <v>-0.14399999999999999</v>
      </c>
      <c r="CE101" s="101"/>
      <c r="CF101" s="100">
        <v>-0.126</v>
      </c>
      <c r="CG101" s="101"/>
      <c r="CH101" s="100">
        <v>-3.7999999999999999E-2</v>
      </c>
      <c r="CI101" s="101"/>
      <c r="CJ101" s="100">
        <v>-4.0000000000000001E-3</v>
      </c>
      <c r="CK101" s="101"/>
      <c r="CL101" s="100">
        <v>-2.1000000000000001E-2</v>
      </c>
      <c r="CM101" s="101"/>
      <c r="CN101" s="100">
        <v>-3.9E-2</v>
      </c>
      <c r="CO101" s="101"/>
      <c r="CP101" s="100">
        <v>-3.6999999999999998E-2</v>
      </c>
      <c r="CQ101" s="289"/>
      <c r="CR101" s="101">
        <v>-5.1999999999999998E-2</v>
      </c>
      <c r="CS101" s="100"/>
      <c r="CT101" s="606">
        <v>5.5994875414348E-2</v>
      </c>
      <c r="CU101" s="92"/>
      <c r="CV101" s="92">
        <v>-0.12700435549348099</v>
      </c>
      <c r="CW101" s="92"/>
      <c r="CX101" s="92">
        <v>-3.3478385548402656E-2</v>
      </c>
      <c r="CY101" s="92"/>
      <c r="CZ101" s="92">
        <v>-4.1803610425672488E-4</v>
      </c>
      <c r="DA101" s="92"/>
      <c r="DB101" s="92">
        <v>0.11839961842645197</v>
      </c>
      <c r="DC101" s="92"/>
      <c r="DD101" s="92">
        <v>0.10630234961228213</v>
      </c>
      <c r="DE101" s="92"/>
      <c r="DF101" s="92">
        <f>DF100/CF100-1</f>
        <v>0.11030327317238142</v>
      </c>
      <c r="DG101" s="93"/>
      <c r="DH101" s="92">
        <v>5.8999999999999997E-2</v>
      </c>
      <c r="DI101" s="93"/>
      <c r="DJ101" s="92">
        <v>5.8999999999999997E-2</v>
      </c>
      <c r="DK101" s="93"/>
      <c r="DL101" s="92">
        <f>DL100/CL100-1</f>
        <v>-2.8849470029659985E-2</v>
      </c>
      <c r="DM101" s="93"/>
      <c r="DN101" s="92">
        <f>DN100/CN100-1</f>
        <v>-7.5158435314685357E-2</v>
      </c>
      <c r="DO101" s="93"/>
      <c r="DP101" s="92">
        <v>3.0000000000000001E-3</v>
      </c>
      <c r="DQ101" s="93"/>
      <c r="DR101" s="307">
        <v>2.7E-2</v>
      </c>
      <c r="DS101" s="308"/>
      <c r="DT101" s="606">
        <v>2.9100143344485074E-2</v>
      </c>
      <c r="DU101" s="93"/>
      <c r="DV101" s="93">
        <v>0.1304156316864642</v>
      </c>
      <c r="DW101" s="568"/>
      <c r="DX101" s="93">
        <v>0.13248343695585141</v>
      </c>
      <c r="DY101" s="568"/>
      <c r="DZ101" s="93">
        <v>0.12085916849880163</v>
      </c>
      <c r="EA101" s="568"/>
      <c r="EB101" s="93">
        <v>-1.0498752501186814E-4</v>
      </c>
      <c r="EC101" s="568"/>
      <c r="ED101" s="93">
        <v>2.3824772639938541E-2</v>
      </c>
      <c r="EE101" s="501"/>
      <c r="EF101" s="93">
        <v>-1.2618652233634786E-2</v>
      </c>
      <c r="EG101" s="568"/>
      <c r="EH101" s="93">
        <v>-5.60000837306176E-2</v>
      </c>
      <c r="EI101" s="568"/>
      <c r="EJ101" s="93">
        <v>-5.5533253044292685E-2</v>
      </c>
      <c r="EK101" s="501"/>
      <c r="EL101" s="568">
        <v>4.4999999999999998E-2</v>
      </c>
      <c r="EM101" s="568"/>
      <c r="EN101" s="93">
        <v>7.0999999999999994E-2</v>
      </c>
      <c r="EO101" s="568"/>
      <c r="EP101" s="93">
        <v>8.9999999999999993E-3</v>
      </c>
      <c r="EQ101" s="773"/>
      <c r="ER101" s="307">
        <v>2.3E-2</v>
      </c>
      <c r="ES101" s="308"/>
      <c r="ET101" s="92">
        <v>0.1701417811253878</v>
      </c>
      <c r="EU101" s="93"/>
      <c r="EV101" s="92">
        <v>-3.9244164722796904E-2</v>
      </c>
      <c r="EW101" s="92"/>
      <c r="EX101" s="92">
        <v>-0.1406533533417984</v>
      </c>
      <c r="EY101" s="93"/>
      <c r="EZ101" s="92">
        <v>-2.8607006292219017E-2</v>
      </c>
      <c r="FA101" s="93"/>
      <c r="FB101" s="92">
        <v>-6.4957043240873036E-2</v>
      </c>
      <c r="FC101" s="93"/>
      <c r="FD101" s="92">
        <v>-1.9254943313494532E-2</v>
      </c>
      <c r="FE101" s="93"/>
      <c r="FF101" s="92">
        <v>1.7960404057182355E-3</v>
      </c>
      <c r="FG101" s="93"/>
      <c r="FH101" s="92">
        <v>1.3055192141384175E-2</v>
      </c>
      <c r="FI101" s="93"/>
      <c r="FJ101" s="92">
        <v>-5.5989503123190398E-2</v>
      </c>
      <c r="FK101" s="93"/>
      <c r="FL101" s="92">
        <v>-5.8052752579304423E-2</v>
      </c>
      <c r="FM101" s="93"/>
      <c r="FN101" s="92">
        <v>-0.1030112508272667</v>
      </c>
      <c r="FO101" s="93"/>
      <c r="FP101" s="92">
        <f>FP100/EP100-1</f>
        <v>-4.5159952766834488E-3</v>
      </c>
      <c r="FQ101" s="93"/>
      <c r="FR101" s="480">
        <f>FR100/ER100-1</f>
        <v>-2.4347808490477352E-2</v>
      </c>
      <c r="FS101" s="481"/>
      <c r="FT101" s="92">
        <f>FT100/ET100-1</f>
        <v>-0.14666358703677762</v>
      </c>
      <c r="FU101" s="93"/>
      <c r="FV101" s="92">
        <f>FV100/EV100-1</f>
        <v>-0.11587364606238282</v>
      </c>
      <c r="FW101" s="93"/>
      <c r="FX101" s="92">
        <f>FX100/EX100-1</f>
        <v>-0.58673494060060283</v>
      </c>
      <c r="FY101" s="93"/>
      <c r="FZ101" s="92">
        <f>FZ100/EZ100-1</f>
        <v>-1</v>
      </c>
      <c r="GA101" s="93"/>
      <c r="GB101" s="92">
        <f>GB100/FB100-1</f>
        <v>-1</v>
      </c>
      <c r="GC101" s="93"/>
      <c r="GD101" s="92">
        <f>GD100/FD100-1</f>
        <v>-1</v>
      </c>
      <c r="GE101" s="93"/>
      <c r="GF101" s="92">
        <f t="shared" ref="GF101" si="330">GF100/FF100-1</f>
        <v>-1</v>
      </c>
      <c r="GG101" s="93"/>
      <c r="GH101" s="92">
        <f t="shared" ref="GH101" si="331">GH100/FH100-1</f>
        <v>-1</v>
      </c>
      <c r="GI101" s="92"/>
      <c r="GJ101" s="92">
        <f t="shared" ref="GJ101" si="332">GJ100/FJ100-1</f>
        <v>-1</v>
      </c>
      <c r="GK101" s="92"/>
      <c r="GL101" s="501">
        <f>GL100/FL100-1</f>
        <v>-0.89966094766330418</v>
      </c>
      <c r="GM101" s="93"/>
      <c r="GN101" s="92">
        <f>GN100/FN100-1</f>
        <v>-0.81066391215061295</v>
      </c>
      <c r="GO101" s="92"/>
      <c r="GP101" s="92">
        <f>GP100/FP100-1</f>
        <v>-0.8351563773338887</v>
      </c>
      <c r="GQ101" s="500"/>
      <c r="GR101" s="478">
        <f>((GR100/(ET100+EV100+EX100+EZ100+FB100+FD100+FF100+FH100+FJ100+FL100+FN100+FP100))-1)</f>
        <v>-0.74755786611718178</v>
      </c>
      <c r="GS101" s="479"/>
      <c r="GT101" s="92">
        <f>GT100/FT100-1</f>
        <v>-0.88486335621453005</v>
      </c>
      <c r="GU101" s="93"/>
      <c r="GV101" s="92">
        <f>GV100/FV100-1</f>
        <v>-0.83559490843355455</v>
      </c>
      <c r="GW101" s="93"/>
      <c r="GX101" s="92">
        <f>GX100/FX100-1</f>
        <v>-0.43802168655901397</v>
      </c>
      <c r="GY101" s="93"/>
      <c r="GZ101" s="92" t="s">
        <v>110</v>
      </c>
      <c r="HA101" s="93"/>
      <c r="HB101" s="92" t="s">
        <v>110</v>
      </c>
      <c r="HC101" s="93"/>
      <c r="HD101" s="92" t="s">
        <v>110</v>
      </c>
      <c r="HE101" s="93"/>
      <c r="HF101" s="92" t="s">
        <v>110</v>
      </c>
      <c r="HG101" s="93"/>
      <c r="HH101" s="92" t="s">
        <v>110</v>
      </c>
      <c r="HI101" s="93"/>
      <c r="HJ101" s="92" t="s">
        <v>110</v>
      </c>
      <c r="HK101" s="93"/>
      <c r="HL101" s="92">
        <f>HL100/GL100-1</f>
        <v>4.4059073752321618</v>
      </c>
      <c r="HM101" s="93"/>
      <c r="HN101" s="92">
        <f>HN100/GN100-1</f>
        <v>2.6414561278171074</v>
      </c>
      <c r="HO101" s="93"/>
      <c r="HP101" s="92">
        <f>HP100/GP100-1</f>
        <v>2.8070035704476797</v>
      </c>
      <c r="HQ101" s="93"/>
      <c r="HR101" s="478">
        <f>((HR100/(FT100+FV100+FX100+FZ100+GB100+GD100+GF100+GH100+GJ100+GL100+GN100+GP100)-1))</f>
        <v>0.39138200491181063</v>
      </c>
      <c r="HS101" s="479"/>
      <c r="HT101" s="92">
        <f>HT100/GT100-1</f>
        <v>4.243063049175273</v>
      </c>
      <c r="HU101" s="93"/>
      <c r="HV101" s="92">
        <f>HV100/GV100-1</f>
        <v>3.1965192422173203</v>
      </c>
      <c r="HW101" s="93"/>
      <c r="HX101" s="92">
        <f>HX100/GX100-1</f>
        <v>2.2984221728669261</v>
      </c>
      <c r="HY101" s="93"/>
      <c r="HZ101" s="92">
        <f>HZ100/GZ100-1</f>
        <v>3.7659054103182728</v>
      </c>
      <c r="IA101" s="93"/>
      <c r="IB101" s="92">
        <f>IB100/HB100-1</f>
        <v>2.7989453419268431</v>
      </c>
      <c r="IC101" s="93"/>
      <c r="ID101" s="92">
        <f>ID100/HD100-1</f>
        <v>1.495913636440549</v>
      </c>
      <c r="IE101" s="93"/>
      <c r="IF101" s="92">
        <f>IF100/HF100-1</f>
        <v>1.1668166858878792</v>
      </c>
      <c r="IG101" s="93"/>
      <c r="IH101" s="92">
        <f>IH100/HH100-1</f>
        <v>1.1300070871722183</v>
      </c>
      <c r="II101" s="93"/>
      <c r="IJ101" s="92">
        <f>IJ100/HJ100-1</f>
        <v>0.9614672403463862</v>
      </c>
      <c r="IK101" s="93"/>
      <c r="IL101" s="92">
        <f>IL100/HL100-1</f>
        <v>0.77276958882854907</v>
      </c>
      <c r="IM101" s="93"/>
      <c r="IN101" s="92">
        <f>IN100/HN100-1</f>
        <v>0.5162438132608016</v>
      </c>
      <c r="IO101" s="93"/>
      <c r="IP101" s="92">
        <f>IP100/HP100-1</f>
        <v>0.38196994509894444</v>
      </c>
      <c r="IQ101" s="93"/>
      <c r="IR101" s="480">
        <f>IR100/(SUM(GT100:HQ100))-1</f>
        <v>1.3058523748395374</v>
      </c>
      <c r="IS101" s="481"/>
      <c r="IT101" s="92">
        <f>IT100/HT100-1</f>
        <v>0.57307401118731027</v>
      </c>
      <c r="IU101" s="93"/>
      <c r="IV101" s="92">
        <f>IV100/HV100-1</f>
        <v>0.61391855807743667</v>
      </c>
      <c r="IW101" s="93"/>
      <c r="IX101" s="92">
        <f>IX100/HX100-1</f>
        <v>0.48865477551535741</v>
      </c>
      <c r="IY101" s="93"/>
      <c r="IZ101" s="92">
        <f>IZ100/HZ100-1</f>
        <v>0.23074575942081244</v>
      </c>
      <c r="JA101" s="93"/>
      <c r="JB101" s="92">
        <f>JB100/IB100-1</f>
        <v>0.13297051954347161</v>
      </c>
      <c r="JC101" s="93"/>
      <c r="JD101" s="92">
        <f>JD100/ID100-1</f>
        <v>0.17248789879733706</v>
      </c>
      <c r="JE101" s="93"/>
      <c r="JF101" s="480">
        <f>JF100/(SUM(HT100:IE100))-1</f>
        <v>0.36066603414641252</v>
      </c>
      <c r="JG101" s="481"/>
    </row>
    <row r="102" spans="2:267" ht="15" customHeight="1" x14ac:dyDescent="0.2">
      <c r="B102" s="681" t="s">
        <v>2</v>
      </c>
      <c r="C102" s="681"/>
      <c r="D102" s="1" t="s">
        <v>69</v>
      </c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 t="s">
        <v>127</v>
      </c>
      <c r="AQ102" s="50"/>
      <c r="AR102" s="50"/>
      <c r="AS102" s="50"/>
      <c r="BP102" s="10" t="s">
        <v>127</v>
      </c>
      <c r="BR102" s="10" t="s">
        <v>81</v>
      </c>
      <c r="CS102" s="38"/>
      <c r="CU102" s="40"/>
      <c r="CV102" s="41"/>
      <c r="CW102" s="40"/>
      <c r="CX102" s="41"/>
      <c r="CY102" s="40"/>
      <c r="CZ102" s="41"/>
      <c r="DA102" s="40"/>
      <c r="DB102" s="41"/>
      <c r="DC102" s="40"/>
      <c r="DD102" s="41"/>
      <c r="DE102" s="40"/>
      <c r="DF102" s="41"/>
      <c r="DG102" s="40"/>
      <c r="DH102" s="42"/>
      <c r="DI102" s="40"/>
      <c r="DJ102" s="42"/>
      <c r="DK102" s="40"/>
      <c r="DL102" s="42"/>
      <c r="DM102" s="40"/>
      <c r="DN102" s="41"/>
      <c r="DO102" s="40"/>
      <c r="DP102" s="41"/>
      <c r="DQ102" s="40"/>
      <c r="DR102" s="41"/>
      <c r="DS102" s="40"/>
      <c r="EP102" s="10" t="s">
        <v>112</v>
      </c>
    </row>
    <row r="103" spans="2:267" ht="15" customHeight="1" x14ac:dyDescent="0.2">
      <c r="B103" s="681" t="s">
        <v>3</v>
      </c>
      <c r="C103" s="681"/>
      <c r="D103" s="2" t="s">
        <v>8</v>
      </c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CF103" s="24"/>
      <c r="CS103" s="38"/>
      <c r="DR103" s="39"/>
      <c r="DS103" s="34" t="s">
        <v>81</v>
      </c>
      <c r="ER103" s="24"/>
      <c r="ES103" s="39"/>
    </row>
    <row r="104" spans="2:267" ht="15" customHeight="1" x14ac:dyDescent="0.2">
      <c r="B104" s="47"/>
      <c r="C104" s="47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CG104" s="37"/>
      <c r="CS104" s="37"/>
      <c r="ES104" s="26"/>
      <c r="GC104" s="10" t="s">
        <v>81</v>
      </c>
    </row>
    <row r="105" spans="2:267" ht="15" customHeight="1" x14ac:dyDescent="0.2">
      <c r="B105" s="47"/>
      <c r="C105" s="47"/>
      <c r="D105" s="2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CG105" s="39"/>
      <c r="CS105" s="26"/>
    </row>
    <row r="106" spans="2:267" ht="15" customHeight="1" x14ac:dyDescent="0.2">
      <c r="B106" s="4" t="s">
        <v>31</v>
      </c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CG106" s="26"/>
      <c r="DF106" s="24"/>
      <c r="DG106" s="30"/>
    </row>
    <row r="107" spans="2:267" ht="15" customHeight="1" thickBot="1" x14ac:dyDescent="0.25">
      <c r="B107" s="4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75" t="s">
        <v>32</v>
      </c>
      <c r="DR107" s="24"/>
      <c r="EC107" s="30"/>
      <c r="JG107" s="30" t="s">
        <v>32</v>
      </c>
    </row>
    <row r="108" spans="2:267" ht="15" customHeight="1" thickBot="1" x14ac:dyDescent="0.25">
      <c r="B108" s="694"/>
      <c r="C108" s="695"/>
      <c r="D108" s="695"/>
      <c r="E108" s="696"/>
      <c r="F108" s="197">
        <v>41456</v>
      </c>
      <c r="G108" s="198"/>
      <c r="H108" s="197">
        <v>41487</v>
      </c>
      <c r="I108" s="198"/>
      <c r="J108" s="197">
        <v>41518</v>
      </c>
      <c r="K108" s="198"/>
      <c r="L108" s="197">
        <v>41548</v>
      </c>
      <c r="M108" s="199"/>
      <c r="N108" s="197">
        <v>41579</v>
      </c>
      <c r="O108" s="198"/>
      <c r="P108" s="197">
        <v>41609</v>
      </c>
      <c r="Q108" s="200"/>
      <c r="R108" s="201" t="s">
        <v>128</v>
      </c>
      <c r="S108" s="202"/>
      <c r="T108" s="197">
        <v>41670</v>
      </c>
      <c r="U108" s="198"/>
      <c r="V108" s="197">
        <v>41671</v>
      </c>
      <c r="W108" s="198"/>
      <c r="X108" s="197">
        <v>41699</v>
      </c>
      <c r="Y108" s="198"/>
      <c r="Z108" s="197">
        <v>41730</v>
      </c>
      <c r="AA108" s="199"/>
      <c r="AB108" s="198">
        <v>41760</v>
      </c>
      <c r="AC108" s="199"/>
      <c r="AD108" s="198">
        <v>41791</v>
      </c>
      <c r="AE108" s="199"/>
      <c r="AF108" s="198">
        <v>41821</v>
      </c>
      <c r="AG108" s="199"/>
      <c r="AH108" s="198">
        <v>41853</v>
      </c>
      <c r="AI108" s="198"/>
      <c r="AJ108" s="197">
        <v>41883</v>
      </c>
      <c r="AK108" s="198"/>
      <c r="AL108" s="197">
        <v>41914</v>
      </c>
      <c r="AM108" s="199"/>
      <c r="AN108" s="198">
        <v>41946</v>
      </c>
      <c r="AO108" s="199"/>
      <c r="AP108" s="198">
        <v>41977</v>
      </c>
      <c r="AQ108" s="200"/>
      <c r="AR108" s="201" t="s">
        <v>128</v>
      </c>
      <c r="AS108" s="202"/>
      <c r="AT108" s="198">
        <v>42008</v>
      </c>
      <c r="AU108" s="199"/>
      <c r="AV108" s="198">
        <v>42040</v>
      </c>
      <c r="AW108" s="199"/>
      <c r="AX108" s="198">
        <v>42072</v>
      </c>
      <c r="AY108" s="199"/>
      <c r="AZ108" s="198">
        <v>42104</v>
      </c>
      <c r="BA108" s="199"/>
      <c r="BB108" s="198">
        <v>42136</v>
      </c>
      <c r="BC108" s="199"/>
      <c r="BD108" s="197">
        <v>42156</v>
      </c>
      <c r="BE108" s="199"/>
      <c r="BF108" s="197">
        <v>42187</v>
      </c>
      <c r="BG108" s="199"/>
      <c r="BH108" s="197">
        <v>42224</v>
      </c>
      <c r="BI108" s="199"/>
      <c r="BJ108" s="198">
        <v>42256</v>
      </c>
      <c r="BK108" s="198"/>
      <c r="BL108" s="197">
        <v>42290</v>
      </c>
      <c r="BM108" s="198"/>
      <c r="BN108" s="171">
        <v>42322</v>
      </c>
      <c r="BO108" s="102"/>
      <c r="BP108" s="94">
        <v>42353</v>
      </c>
      <c r="BQ108" s="111"/>
      <c r="BR108" s="140" t="s">
        <v>78</v>
      </c>
      <c r="BS108" s="141"/>
      <c r="BT108" s="102">
        <v>42385</v>
      </c>
      <c r="BU108" s="95"/>
      <c r="BV108" s="102">
        <v>42417</v>
      </c>
      <c r="BW108" s="102"/>
      <c r="BX108" s="94">
        <v>42460</v>
      </c>
      <c r="BY108" s="95"/>
      <c r="BZ108" s="94">
        <v>42479</v>
      </c>
      <c r="CA108" s="102"/>
      <c r="CB108" s="94">
        <v>42492</v>
      </c>
      <c r="CC108" s="95"/>
      <c r="CD108" s="102">
        <v>42524</v>
      </c>
      <c r="CE108" s="102"/>
      <c r="CF108" s="94">
        <v>42555</v>
      </c>
      <c r="CG108" s="102"/>
      <c r="CH108" s="94">
        <v>42586</v>
      </c>
      <c r="CI108" s="102"/>
      <c r="CJ108" s="94">
        <v>42618</v>
      </c>
      <c r="CK108" s="95"/>
      <c r="CL108" s="94">
        <v>42649</v>
      </c>
      <c r="CM108" s="102"/>
      <c r="CN108" s="94">
        <v>42681</v>
      </c>
      <c r="CO108" s="95"/>
      <c r="CP108" s="94">
        <v>42712</v>
      </c>
      <c r="CQ108" s="111"/>
      <c r="CR108" s="140" t="s">
        <v>72</v>
      </c>
      <c r="CS108" s="141"/>
      <c r="CT108" s="102">
        <v>42741</v>
      </c>
      <c r="CU108" s="95"/>
      <c r="CV108" s="102">
        <v>42773</v>
      </c>
      <c r="CW108" s="95"/>
      <c r="CX108" s="102">
        <v>42802</v>
      </c>
      <c r="CY108" s="95"/>
      <c r="CZ108" s="102">
        <v>42834</v>
      </c>
      <c r="DA108" s="95"/>
      <c r="DB108" s="102">
        <v>42865</v>
      </c>
      <c r="DC108" s="95"/>
      <c r="DD108" s="102">
        <v>42897</v>
      </c>
      <c r="DE108" s="102"/>
      <c r="DF108" s="94">
        <v>42928</v>
      </c>
      <c r="DG108" s="102"/>
      <c r="DH108" s="94">
        <v>42955</v>
      </c>
      <c r="DI108" s="102"/>
      <c r="DJ108" s="94">
        <v>42987</v>
      </c>
      <c r="DK108" s="102"/>
      <c r="DL108" s="94">
        <v>43018</v>
      </c>
      <c r="DM108" s="102"/>
      <c r="DN108" s="94">
        <v>43050</v>
      </c>
      <c r="DO108" s="102"/>
      <c r="DP108" s="94">
        <v>43081</v>
      </c>
      <c r="DQ108" s="111"/>
      <c r="DR108" s="140" t="s">
        <v>78</v>
      </c>
      <c r="DS108" s="141"/>
      <c r="DT108" s="171">
        <v>43111</v>
      </c>
      <c r="DU108" s="102"/>
      <c r="DV108" s="94">
        <v>43143</v>
      </c>
      <c r="DW108" s="102"/>
      <c r="DX108" s="94">
        <v>43172</v>
      </c>
      <c r="DY108" s="95"/>
      <c r="DZ108" s="94">
        <v>43191</v>
      </c>
      <c r="EA108" s="95"/>
      <c r="EB108" s="94">
        <v>43222</v>
      </c>
      <c r="EC108" s="95"/>
      <c r="ED108" s="94">
        <v>43254</v>
      </c>
      <c r="EE108" s="95"/>
      <c r="EF108" s="94">
        <v>43285</v>
      </c>
      <c r="EG108" s="95"/>
      <c r="EH108" s="94">
        <v>43317</v>
      </c>
      <c r="EI108" s="95"/>
      <c r="EJ108" s="94">
        <v>43349</v>
      </c>
      <c r="EK108" s="95"/>
      <c r="EL108" s="94">
        <v>43380</v>
      </c>
      <c r="EM108" s="95"/>
      <c r="EN108" s="94">
        <v>43412</v>
      </c>
      <c r="EO108" s="95"/>
      <c r="EP108" s="94">
        <v>43443</v>
      </c>
      <c r="EQ108" s="95"/>
      <c r="ER108" s="140" t="s">
        <v>78</v>
      </c>
      <c r="ES108" s="141"/>
      <c r="ET108" s="94">
        <v>43473</v>
      </c>
      <c r="EU108" s="95"/>
      <c r="EV108" s="94">
        <v>43505</v>
      </c>
      <c r="EW108" s="95"/>
      <c r="EX108" s="94">
        <v>43534</v>
      </c>
      <c r="EY108" s="95"/>
      <c r="EZ108" s="94">
        <v>43566</v>
      </c>
      <c r="FA108" s="95"/>
      <c r="FB108" s="94">
        <v>43597</v>
      </c>
      <c r="FC108" s="95"/>
      <c r="FD108" s="94">
        <v>43629</v>
      </c>
      <c r="FE108" s="95"/>
      <c r="FF108" s="94">
        <v>43660</v>
      </c>
      <c r="FG108" s="95"/>
      <c r="FH108" s="94">
        <v>43692</v>
      </c>
      <c r="FI108" s="95"/>
      <c r="FJ108" s="94">
        <v>43724</v>
      </c>
      <c r="FK108" s="95"/>
      <c r="FL108" s="94">
        <v>43755</v>
      </c>
      <c r="FM108" s="95"/>
      <c r="FN108" s="94">
        <v>43787</v>
      </c>
      <c r="FO108" s="95"/>
      <c r="FP108" s="94">
        <v>43818</v>
      </c>
      <c r="FQ108" s="95"/>
      <c r="FR108" s="140" t="s">
        <v>78</v>
      </c>
      <c r="FS108" s="141"/>
      <c r="FT108" s="94">
        <v>43840</v>
      </c>
      <c r="FU108" s="102"/>
      <c r="FV108" s="94">
        <v>43872</v>
      </c>
      <c r="FW108" s="95"/>
      <c r="FX108" s="94">
        <v>43902</v>
      </c>
      <c r="FY108" s="95"/>
      <c r="FZ108" s="94">
        <v>43934</v>
      </c>
      <c r="GA108" s="95"/>
      <c r="GB108" s="94">
        <v>43965</v>
      </c>
      <c r="GC108" s="95"/>
      <c r="GD108" s="94">
        <v>43997</v>
      </c>
      <c r="GE108" s="95"/>
      <c r="GF108" s="94">
        <v>44028</v>
      </c>
      <c r="GG108" s="95"/>
      <c r="GH108" s="94">
        <v>44060</v>
      </c>
      <c r="GI108" s="95"/>
      <c r="GJ108" s="94">
        <v>44092</v>
      </c>
      <c r="GK108" s="95"/>
      <c r="GL108" s="94">
        <v>44123</v>
      </c>
      <c r="GM108" s="95"/>
      <c r="GN108" s="94">
        <v>44155</v>
      </c>
      <c r="GO108" s="95"/>
      <c r="GP108" s="94">
        <v>44186</v>
      </c>
      <c r="GQ108" s="95"/>
      <c r="GR108" s="140" t="s">
        <v>77</v>
      </c>
      <c r="GS108" s="141"/>
      <c r="GT108" s="94">
        <v>44217</v>
      </c>
      <c r="GU108" s="95"/>
      <c r="GV108" s="94">
        <v>44249</v>
      </c>
      <c r="GW108" s="95"/>
      <c r="GX108" s="94">
        <v>44278</v>
      </c>
      <c r="GY108" s="95"/>
      <c r="GZ108" s="94">
        <v>44310</v>
      </c>
      <c r="HA108" s="95"/>
      <c r="HB108" s="94">
        <v>44341</v>
      </c>
      <c r="HC108" s="95"/>
      <c r="HD108" s="94">
        <v>44373</v>
      </c>
      <c r="HE108" s="95"/>
      <c r="HF108" s="94">
        <v>44378</v>
      </c>
      <c r="HG108" s="95"/>
      <c r="HH108" s="94">
        <v>44410</v>
      </c>
      <c r="HI108" s="95"/>
      <c r="HJ108" s="94">
        <v>44442</v>
      </c>
      <c r="HK108" s="95"/>
      <c r="HL108" s="94">
        <v>44473</v>
      </c>
      <c r="HM108" s="95"/>
      <c r="HN108" s="94">
        <v>44505</v>
      </c>
      <c r="HO108" s="95"/>
      <c r="HP108" s="94">
        <v>44536</v>
      </c>
      <c r="HQ108" s="95"/>
      <c r="HR108" s="115" t="s">
        <v>77</v>
      </c>
      <c r="HS108" s="116"/>
      <c r="HT108" s="94">
        <v>44566</v>
      </c>
      <c r="HU108" s="95"/>
      <c r="HV108" s="94">
        <v>44598</v>
      </c>
      <c r="HW108" s="95"/>
      <c r="HX108" s="94">
        <v>44627</v>
      </c>
      <c r="HY108" s="95"/>
      <c r="HZ108" s="94">
        <v>44659</v>
      </c>
      <c r="IA108" s="95"/>
      <c r="IB108" s="94">
        <v>44690</v>
      </c>
      <c r="IC108" s="95"/>
      <c r="ID108" s="94">
        <v>44722</v>
      </c>
      <c r="IE108" s="95"/>
      <c r="IF108" s="94">
        <v>44753</v>
      </c>
      <c r="IG108" s="95"/>
      <c r="IH108" s="94">
        <v>44785</v>
      </c>
      <c r="II108" s="95"/>
      <c r="IJ108" s="94">
        <v>44817</v>
      </c>
      <c r="IK108" s="95"/>
      <c r="IL108" s="94">
        <v>44848</v>
      </c>
      <c r="IM108" s="95"/>
      <c r="IN108" s="94">
        <v>44880</v>
      </c>
      <c r="IO108" s="95"/>
      <c r="IP108" s="94">
        <v>44911</v>
      </c>
      <c r="IQ108" s="95"/>
      <c r="IR108" s="115" t="s">
        <v>77</v>
      </c>
      <c r="IS108" s="116"/>
      <c r="IT108" s="94">
        <v>44927</v>
      </c>
      <c r="IU108" s="95"/>
      <c r="IV108" s="94">
        <v>44959</v>
      </c>
      <c r="IW108" s="95"/>
      <c r="IX108" s="94" t="s">
        <v>135</v>
      </c>
      <c r="IY108" s="95"/>
      <c r="IZ108" s="94">
        <v>45020</v>
      </c>
      <c r="JA108" s="95"/>
      <c r="JB108" s="94">
        <v>45051</v>
      </c>
      <c r="JC108" s="95"/>
      <c r="JD108" s="94">
        <v>45083</v>
      </c>
      <c r="JE108" s="95"/>
      <c r="JF108" s="115" t="s">
        <v>77</v>
      </c>
      <c r="JG108" s="116"/>
    </row>
    <row r="109" spans="2:267" ht="15" customHeight="1" thickTop="1" thickBot="1" x14ac:dyDescent="0.25">
      <c r="B109" s="685" t="s">
        <v>13</v>
      </c>
      <c r="C109" s="686"/>
      <c r="D109" s="686"/>
      <c r="E109" s="687"/>
      <c r="F109" s="788">
        <v>10018</v>
      </c>
      <c r="G109" s="789"/>
      <c r="H109" s="788">
        <v>10282</v>
      </c>
      <c r="I109" s="789"/>
      <c r="J109" s="788">
        <v>10282</v>
      </c>
      <c r="K109" s="789"/>
      <c r="L109" s="788">
        <v>10299</v>
      </c>
      <c r="M109" s="790"/>
      <c r="N109" s="788">
        <v>10299</v>
      </c>
      <c r="O109" s="789"/>
      <c r="P109" s="794">
        <v>10289</v>
      </c>
      <c r="Q109" s="795"/>
      <c r="R109" s="209"/>
      <c r="S109" s="210"/>
      <c r="T109" s="203">
        <v>10410</v>
      </c>
      <c r="U109" s="204"/>
      <c r="V109" s="203">
        <v>10404</v>
      </c>
      <c r="W109" s="204"/>
      <c r="X109" s="203">
        <v>10382</v>
      </c>
      <c r="Y109" s="204"/>
      <c r="Z109" s="203">
        <v>10406</v>
      </c>
      <c r="AA109" s="205"/>
      <c r="AB109" s="204">
        <v>10406</v>
      </c>
      <c r="AC109" s="206"/>
      <c r="AD109" s="204">
        <v>10406</v>
      </c>
      <c r="AE109" s="206"/>
      <c r="AF109" s="186">
        <v>10379</v>
      </c>
      <c r="AG109" s="187"/>
      <c r="AH109" s="186">
        <v>10379</v>
      </c>
      <c r="AI109" s="187"/>
      <c r="AJ109" s="186">
        <v>10334</v>
      </c>
      <c r="AK109" s="186"/>
      <c r="AL109" s="207">
        <v>10334</v>
      </c>
      <c r="AM109" s="187"/>
      <c r="AN109" s="186">
        <v>10334</v>
      </c>
      <c r="AO109" s="187"/>
      <c r="AP109" s="186">
        <v>10334</v>
      </c>
      <c r="AQ109" s="208"/>
      <c r="AR109" s="209">
        <f>AP109</f>
        <v>10334</v>
      </c>
      <c r="AS109" s="210"/>
      <c r="AT109" s="272">
        <v>10384</v>
      </c>
      <c r="AU109" s="273"/>
      <c r="AV109" s="272">
        <v>10422</v>
      </c>
      <c r="AW109" s="273"/>
      <c r="AX109" s="272">
        <v>10422</v>
      </c>
      <c r="AY109" s="273"/>
      <c r="AZ109" s="272">
        <v>10403</v>
      </c>
      <c r="BA109" s="273"/>
      <c r="BB109" s="272">
        <v>10497</v>
      </c>
      <c r="BC109" s="273"/>
      <c r="BD109" s="274">
        <v>10501</v>
      </c>
      <c r="BE109" s="273"/>
      <c r="BF109" s="274">
        <v>10501</v>
      </c>
      <c r="BG109" s="273"/>
      <c r="BH109" s="274">
        <v>10455</v>
      </c>
      <c r="BI109" s="273"/>
      <c r="BJ109" s="275">
        <v>10455</v>
      </c>
      <c r="BK109" s="276"/>
      <c r="BL109" s="274">
        <v>10454</v>
      </c>
      <c r="BM109" s="272"/>
      <c r="BN109" s="277">
        <v>10451</v>
      </c>
      <c r="BO109" s="278"/>
      <c r="BP109" s="279">
        <v>10451</v>
      </c>
      <c r="BQ109" s="278"/>
      <c r="BR109" s="280">
        <f>AVERAGE(AT109:BQ109)</f>
        <v>10449.666666666666</v>
      </c>
      <c r="BS109" s="281"/>
      <c r="BT109" s="661">
        <v>10452</v>
      </c>
      <c r="BU109" s="97"/>
      <c r="BV109" s="279">
        <v>10459</v>
      </c>
      <c r="BW109" s="278"/>
      <c r="BX109" s="279">
        <v>10452</v>
      </c>
      <c r="BY109" s="604"/>
      <c r="BZ109" s="278">
        <v>10452</v>
      </c>
      <c r="CA109" s="604"/>
      <c r="CB109" s="278">
        <v>10447</v>
      </c>
      <c r="CC109" s="278"/>
      <c r="CD109" s="279">
        <v>10447</v>
      </c>
      <c r="CE109" s="278"/>
      <c r="CF109" s="279">
        <v>10498</v>
      </c>
      <c r="CG109" s="278"/>
      <c r="CH109" s="279">
        <v>10449</v>
      </c>
      <c r="CI109" s="278"/>
      <c r="CJ109" s="279">
        <v>10449</v>
      </c>
      <c r="CK109" s="278"/>
      <c r="CL109" s="279">
        <v>10499</v>
      </c>
      <c r="CM109" s="278"/>
      <c r="CN109" s="279">
        <v>10376</v>
      </c>
      <c r="CO109" s="604"/>
      <c r="CP109" s="96">
        <v>10369</v>
      </c>
      <c r="CQ109" s="753"/>
      <c r="CR109" s="482">
        <v>10369</v>
      </c>
      <c r="CS109" s="483"/>
      <c r="CT109" s="279">
        <v>10405</v>
      </c>
      <c r="CU109" s="278"/>
      <c r="CV109" s="279">
        <v>10405</v>
      </c>
      <c r="CW109" s="278"/>
      <c r="CX109" s="279">
        <v>10500</v>
      </c>
      <c r="CY109" s="278"/>
      <c r="CZ109" s="279">
        <v>10500</v>
      </c>
      <c r="DA109" s="278"/>
      <c r="DB109" s="279">
        <v>10488</v>
      </c>
      <c r="DC109" s="278"/>
      <c r="DD109" s="279">
        <v>10488</v>
      </c>
      <c r="DE109" s="604"/>
      <c r="DF109" s="278">
        <v>10500</v>
      </c>
      <c r="DG109" s="604"/>
      <c r="DH109" s="278">
        <v>10500</v>
      </c>
      <c r="DI109" s="604"/>
      <c r="DJ109" s="278">
        <v>10500</v>
      </c>
      <c r="DK109" s="604"/>
      <c r="DL109" s="278">
        <v>10500</v>
      </c>
      <c r="DM109" s="604"/>
      <c r="DN109" s="278">
        <v>10500</v>
      </c>
      <c r="DO109" s="604"/>
      <c r="DP109" s="278">
        <v>10500</v>
      </c>
      <c r="DQ109" s="604"/>
      <c r="DR109" s="280">
        <v>10500</v>
      </c>
      <c r="DS109" s="281"/>
      <c r="DT109" s="277">
        <v>10500</v>
      </c>
      <c r="DU109" s="604"/>
      <c r="DV109" s="278">
        <v>10500</v>
      </c>
      <c r="DW109" s="604"/>
      <c r="DX109" s="278">
        <v>10199</v>
      </c>
      <c r="DY109" s="278"/>
      <c r="DZ109" s="278">
        <v>10199</v>
      </c>
      <c r="EA109" s="278"/>
      <c r="EB109" s="278">
        <v>10199</v>
      </c>
      <c r="EC109" s="278"/>
      <c r="ED109" s="278">
        <v>10205</v>
      </c>
      <c r="EE109" s="278"/>
      <c r="EF109" s="278">
        <v>10205</v>
      </c>
      <c r="EG109" s="278"/>
      <c r="EH109" s="278">
        <v>10205</v>
      </c>
      <c r="EI109" s="278"/>
      <c r="EJ109" s="278">
        <v>10205</v>
      </c>
      <c r="EK109" s="278"/>
      <c r="EL109" s="278">
        <v>10205</v>
      </c>
      <c r="EM109" s="278"/>
      <c r="EN109" s="278">
        <v>10205</v>
      </c>
      <c r="EO109" s="278"/>
      <c r="EP109" s="278">
        <v>10205</v>
      </c>
      <c r="EQ109" s="278"/>
      <c r="ER109" s="280">
        <v>10205</v>
      </c>
      <c r="ES109" s="281"/>
      <c r="ET109" s="278">
        <v>10205</v>
      </c>
      <c r="EU109" s="278"/>
      <c r="EV109" s="278">
        <v>10205</v>
      </c>
      <c r="EW109" s="278"/>
      <c r="EX109" s="278">
        <v>10205</v>
      </c>
      <c r="EY109" s="278"/>
      <c r="EZ109" s="278">
        <v>10205</v>
      </c>
      <c r="FA109" s="278"/>
      <c r="FB109" s="278">
        <v>10205</v>
      </c>
      <c r="FC109" s="278"/>
      <c r="FD109" s="278">
        <v>10205</v>
      </c>
      <c r="FE109" s="278"/>
      <c r="FF109" s="278">
        <v>10205</v>
      </c>
      <c r="FG109" s="278"/>
      <c r="FH109" s="278">
        <v>10205</v>
      </c>
      <c r="FI109" s="278"/>
      <c r="FJ109" s="278">
        <v>10205</v>
      </c>
      <c r="FK109" s="278"/>
      <c r="FL109" s="278">
        <v>10205</v>
      </c>
      <c r="FM109" s="278"/>
      <c r="FN109" s="278">
        <v>10205</v>
      </c>
      <c r="FO109" s="278"/>
      <c r="FP109" s="278">
        <v>10205</v>
      </c>
      <c r="FQ109" s="278"/>
      <c r="FR109" s="280">
        <v>10205</v>
      </c>
      <c r="FS109" s="281"/>
      <c r="FT109" s="777">
        <v>10205</v>
      </c>
      <c r="FU109" s="661"/>
      <c r="FV109" s="96">
        <v>10205</v>
      </c>
      <c r="FW109" s="97"/>
      <c r="FX109" s="96">
        <v>10205</v>
      </c>
      <c r="FY109" s="97"/>
      <c r="FZ109" s="96">
        <v>0</v>
      </c>
      <c r="GA109" s="97"/>
      <c r="GB109" s="96">
        <v>0</v>
      </c>
      <c r="GC109" s="97"/>
      <c r="GD109" s="96">
        <v>0</v>
      </c>
      <c r="GE109" s="97"/>
      <c r="GF109" s="96">
        <v>0</v>
      </c>
      <c r="GG109" s="97"/>
      <c r="GH109" s="96">
        <v>0</v>
      </c>
      <c r="GI109" s="97"/>
      <c r="GJ109" s="96">
        <v>0</v>
      </c>
      <c r="GK109" s="97"/>
      <c r="GL109" s="96" t="s">
        <v>110</v>
      </c>
      <c r="GM109" s="97"/>
      <c r="GN109" s="96" t="s">
        <v>110</v>
      </c>
      <c r="GO109" s="97"/>
      <c r="GP109" s="96" t="s">
        <v>110</v>
      </c>
      <c r="GQ109" s="97"/>
      <c r="GR109" s="482" t="s">
        <v>110</v>
      </c>
      <c r="GS109" s="483"/>
      <c r="GT109" s="96" t="s">
        <v>110</v>
      </c>
      <c r="GU109" s="97"/>
      <c r="GV109" s="96" t="s">
        <v>110</v>
      </c>
      <c r="GW109" s="97"/>
      <c r="GX109" s="96" t="s">
        <v>110</v>
      </c>
      <c r="GY109" s="97"/>
      <c r="GZ109" s="96" t="s">
        <v>110</v>
      </c>
      <c r="HA109" s="97"/>
      <c r="HB109" s="96" t="s">
        <v>110</v>
      </c>
      <c r="HC109" s="97"/>
      <c r="HD109" s="96" t="s">
        <v>110</v>
      </c>
      <c r="HE109" s="97"/>
      <c r="HF109" s="96" t="s">
        <v>110</v>
      </c>
      <c r="HG109" s="97"/>
      <c r="HH109" s="96" t="s">
        <v>110</v>
      </c>
      <c r="HI109" s="97"/>
      <c r="HJ109" s="96" t="s">
        <v>110</v>
      </c>
      <c r="HK109" s="97"/>
      <c r="HL109" s="96" t="s">
        <v>110</v>
      </c>
      <c r="HM109" s="97"/>
      <c r="HN109" s="96" t="s">
        <v>110</v>
      </c>
      <c r="HO109" s="97"/>
      <c r="HP109" s="96" t="s">
        <v>110</v>
      </c>
      <c r="HQ109" s="97"/>
      <c r="HR109" s="482" t="s">
        <v>110</v>
      </c>
      <c r="HS109" s="483"/>
      <c r="HT109" s="96" t="s">
        <v>110</v>
      </c>
      <c r="HU109" s="97"/>
      <c r="HV109" s="96" t="s">
        <v>110</v>
      </c>
      <c r="HW109" s="97"/>
      <c r="HX109" s="96" t="s">
        <v>110</v>
      </c>
      <c r="HY109" s="97"/>
      <c r="HZ109" s="96" t="s">
        <v>110</v>
      </c>
      <c r="IA109" s="97"/>
      <c r="IB109" s="96" t="s">
        <v>110</v>
      </c>
      <c r="IC109" s="97"/>
      <c r="ID109" s="96" t="s">
        <v>110</v>
      </c>
      <c r="IE109" s="97"/>
      <c r="IF109" s="96" t="s">
        <v>110</v>
      </c>
      <c r="IG109" s="97"/>
      <c r="IH109" s="96" t="s">
        <v>110</v>
      </c>
      <c r="II109" s="97"/>
      <c r="IJ109" s="96" t="s">
        <v>110</v>
      </c>
      <c r="IK109" s="97"/>
      <c r="IL109" s="96" t="s">
        <v>110</v>
      </c>
      <c r="IM109" s="97"/>
      <c r="IN109" s="96" t="s">
        <v>110</v>
      </c>
      <c r="IO109" s="97"/>
      <c r="IP109" s="96" t="s">
        <v>110</v>
      </c>
      <c r="IQ109" s="97"/>
      <c r="IR109" s="482" t="s">
        <v>110</v>
      </c>
      <c r="IS109" s="483"/>
      <c r="IT109" s="96" t="s">
        <v>110</v>
      </c>
      <c r="IU109" s="97"/>
      <c r="IV109" s="96" t="s">
        <v>110</v>
      </c>
      <c r="IW109" s="97"/>
      <c r="IX109" s="96" t="s">
        <v>110</v>
      </c>
      <c r="IY109" s="97"/>
      <c r="IZ109" s="96" t="s">
        <v>110</v>
      </c>
      <c r="JA109" s="97"/>
      <c r="JB109" s="96" t="s">
        <v>110</v>
      </c>
      <c r="JC109" s="97"/>
      <c r="JD109" s="96" t="s">
        <v>110</v>
      </c>
      <c r="JE109" s="97"/>
      <c r="JF109" s="482" t="s">
        <v>110</v>
      </c>
      <c r="JG109" s="483"/>
    </row>
    <row r="110" spans="2:267" ht="15" customHeight="1" thickTop="1" x14ac:dyDescent="0.2">
      <c r="B110" s="688" t="s">
        <v>51</v>
      </c>
      <c r="C110" s="689"/>
      <c r="D110" s="689"/>
      <c r="E110" s="690"/>
      <c r="F110" s="178">
        <v>0.54400000000000004</v>
      </c>
      <c r="G110" s="179"/>
      <c r="H110" s="178">
        <v>0.51200000000000001</v>
      </c>
      <c r="I110" s="179"/>
      <c r="J110" s="178">
        <v>0.52300000000000002</v>
      </c>
      <c r="K110" s="179"/>
      <c r="L110" s="178">
        <v>0.55200000000000005</v>
      </c>
      <c r="M110" s="178"/>
      <c r="N110" s="178">
        <v>0.57899999999999996</v>
      </c>
      <c r="O110" s="179"/>
      <c r="P110" s="791">
        <v>0.55200000000000005</v>
      </c>
      <c r="Q110" s="792"/>
      <c r="R110" s="185"/>
      <c r="S110" s="182"/>
      <c r="T110" s="178">
        <v>0.57599999999999996</v>
      </c>
      <c r="U110" s="179"/>
      <c r="V110" s="178">
        <v>0.628</v>
      </c>
      <c r="W110" s="179"/>
      <c r="X110" s="178">
        <v>0.60199999999999998</v>
      </c>
      <c r="Y110" s="179"/>
      <c r="Z110" s="178">
        <v>0.57499999999999996</v>
      </c>
      <c r="AA110" s="178"/>
      <c r="AB110" s="180">
        <v>0.53200000000000003</v>
      </c>
      <c r="AC110" s="178"/>
      <c r="AD110" s="180">
        <v>0.53</v>
      </c>
      <c r="AE110" s="178"/>
      <c r="AF110" s="181">
        <v>0.52800000000000002</v>
      </c>
      <c r="AG110" s="182"/>
      <c r="AH110" s="181">
        <v>0.54800000000000004</v>
      </c>
      <c r="AI110" s="182"/>
      <c r="AJ110" s="181">
        <v>0.54400000000000004</v>
      </c>
      <c r="AK110" s="183"/>
      <c r="AL110" s="182">
        <v>0.57499999999999996</v>
      </c>
      <c r="AM110" s="182"/>
      <c r="AN110" s="181">
        <v>0.57399999999999995</v>
      </c>
      <c r="AO110" s="182"/>
      <c r="AP110" s="181">
        <v>0.51400000000000001</v>
      </c>
      <c r="AQ110" s="184"/>
      <c r="AR110" s="185">
        <f>AVERAGE(T110:AQ110)</f>
        <v>0.56050000000000011</v>
      </c>
      <c r="AS110" s="182"/>
      <c r="AT110" s="310">
        <v>0.56100000000000005</v>
      </c>
      <c r="AU110" s="311"/>
      <c r="AV110" s="310">
        <v>0.59299999999999997</v>
      </c>
      <c r="AW110" s="311"/>
      <c r="AX110" s="310">
        <v>0.54</v>
      </c>
      <c r="AY110" s="311"/>
      <c r="AZ110" s="310">
        <v>0.56200000000000006</v>
      </c>
      <c r="BA110" s="311"/>
      <c r="BB110" s="310">
        <v>0.51200000000000001</v>
      </c>
      <c r="BC110" s="311"/>
      <c r="BD110" s="311">
        <v>0.499</v>
      </c>
      <c r="BE110" s="311"/>
      <c r="BF110" s="311">
        <v>0.503</v>
      </c>
      <c r="BG110" s="311"/>
      <c r="BH110" s="311">
        <v>0.52762500000000001</v>
      </c>
      <c r="BI110" s="311"/>
      <c r="BJ110" s="310">
        <v>0.499</v>
      </c>
      <c r="BK110" s="312"/>
      <c r="BL110" s="311">
        <v>0.49412099999999998</v>
      </c>
      <c r="BM110" s="312"/>
      <c r="BN110" s="313">
        <v>0.51400000000000001</v>
      </c>
      <c r="BO110" s="311"/>
      <c r="BP110" s="310">
        <v>0.47299999999999998</v>
      </c>
      <c r="BQ110" s="311"/>
      <c r="BR110" s="314">
        <v>0.52300000000000002</v>
      </c>
      <c r="BS110" s="315"/>
      <c r="BT110" s="659">
        <v>0.49399999999999999</v>
      </c>
      <c r="BU110" s="99"/>
      <c r="BV110" s="310">
        <v>0.53</v>
      </c>
      <c r="BW110" s="311"/>
      <c r="BX110" s="310">
        <v>0.50743000000000005</v>
      </c>
      <c r="BY110" s="312"/>
      <c r="BZ110" s="311">
        <v>0.498</v>
      </c>
      <c r="CA110" s="312"/>
      <c r="CB110" s="311">
        <v>0.45472800000000002</v>
      </c>
      <c r="CC110" s="311"/>
      <c r="CD110" s="310">
        <v>0.45907916148176497</v>
      </c>
      <c r="CE110" s="311"/>
      <c r="CF110" s="310">
        <v>0.472495</v>
      </c>
      <c r="CG110" s="311"/>
      <c r="CH110" s="310">
        <v>0.45112039769202</v>
      </c>
      <c r="CI110" s="311"/>
      <c r="CJ110" s="310">
        <v>0.44966663476568702</v>
      </c>
      <c r="CK110" s="311"/>
      <c r="CL110" s="310">
        <v>0.47099999999999997</v>
      </c>
      <c r="CM110" s="311"/>
      <c r="CN110" s="310">
        <v>0.48506489334361402</v>
      </c>
      <c r="CO110" s="312"/>
      <c r="CP110" s="98">
        <v>0.44700000000000001</v>
      </c>
      <c r="CQ110" s="761"/>
      <c r="CR110" s="484">
        <v>0.47659117394025713</v>
      </c>
      <c r="CS110" s="485"/>
      <c r="CT110" s="310">
        <v>0.49574099999999999</v>
      </c>
      <c r="CU110" s="311"/>
      <c r="CV110" s="310">
        <v>0.52631629999999996</v>
      </c>
      <c r="CW110" s="311"/>
      <c r="CX110" s="310">
        <v>0.51100000000000001</v>
      </c>
      <c r="CY110" s="311"/>
      <c r="CZ110" s="310">
        <v>0.483628</v>
      </c>
      <c r="DA110" s="311"/>
      <c r="DB110" s="310">
        <v>0.44700000000000001</v>
      </c>
      <c r="DC110" s="311"/>
      <c r="DD110" s="310">
        <v>0.45500000000000002</v>
      </c>
      <c r="DE110" s="312"/>
      <c r="DF110" s="311">
        <v>0.44400000000000001</v>
      </c>
      <c r="DG110" s="312"/>
      <c r="DH110" s="311">
        <v>0.46</v>
      </c>
      <c r="DI110" s="312"/>
      <c r="DJ110" s="311">
        <v>0.47299999999999998</v>
      </c>
      <c r="DK110" s="312"/>
      <c r="DL110" s="311">
        <v>0.47399999999999998</v>
      </c>
      <c r="DM110" s="312"/>
      <c r="DN110" s="311">
        <v>0.45474599999999998</v>
      </c>
      <c r="DO110" s="312"/>
      <c r="DP110" s="311">
        <v>0.433</v>
      </c>
      <c r="DQ110" s="312"/>
      <c r="DR110" s="314">
        <v>0.47497772000000005</v>
      </c>
      <c r="DS110" s="315"/>
      <c r="DT110" s="313">
        <v>0.46200000000000002</v>
      </c>
      <c r="DU110" s="312"/>
      <c r="DV110" s="311">
        <v>0.51300000000000001</v>
      </c>
      <c r="DW110" s="312"/>
      <c r="DX110" s="311">
        <v>0.45537987000000002</v>
      </c>
      <c r="DY110" s="311"/>
      <c r="DZ110" s="311">
        <v>0.4539203</v>
      </c>
      <c r="EA110" s="311"/>
      <c r="EB110" s="311">
        <v>0.439</v>
      </c>
      <c r="EC110" s="311"/>
      <c r="ED110" s="311">
        <v>0.43969999999999998</v>
      </c>
      <c r="EE110" s="311"/>
      <c r="EF110" s="311">
        <v>0.44828000000000001</v>
      </c>
      <c r="EG110" s="311"/>
      <c r="EH110" s="311">
        <v>0.42399999999999999</v>
      </c>
      <c r="EI110" s="311"/>
      <c r="EJ110" s="311">
        <v>0.40662999999999999</v>
      </c>
      <c r="EK110" s="311"/>
      <c r="EL110" s="311">
        <v>0.46163330000000002</v>
      </c>
      <c r="EM110" s="311"/>
      <c r="EN110" s="311">
        <v>0.45810000000000001</v>
      </c>
      <c r="EO110" s="311"/>
      <c r="EP110" s="311">
        <v>0.42199999999999999</v>
      </c>
      <c r="EQ110" s="311"/>
      <c r="ER110" s="314">
        <v>0.44862828083333334</v>
      </c>
      <c r="ES110" s="315"/>
      <c r="ET110" s="311">
        <v>0.45582299999999998</v>
      </c>
      <c r="EU110" s="311"/>
      <c r="EV110" s="311">
        <v>0.52640500000000001</v>
      </c>
      <c r="EW110" s="311"/>
      <c r="EX110" s="311">
        <v>0.49164069999999999</v>
      </c>
      <c r="EY110" s="311"/>
      <c r="EZ110" s="311">
        <v>0.46</v>
      </c>
      <c r="FA110" s="311"/>
      <c r="FB110" s="311">
        <v>0.42071999999999998</v>
      </c>
      <c r="FC110" s="311"/>
      <c r="FD110" s="311">
        <v>0.44001950000000001</v>
      </c>
      <c r="FE110" s="311"/>
      <c r="FF110" s="311">
        <v>0.42646077982013902</v>
      </c>
      <c r="FG110" s="311"/>
      <c r="FH110" s="311">
        <v>0.44075800999999998</v>
      </c>
      <c r="FI110" s="311"/>
      <c r="FJ110" s="311">
        <v>0.42715661999999999</v>
      </c>
      <c r="FK110" s="311"/>
      <c r="FL110" s="311">
        <v>0.43676999999999999</v>
      </c>
      <c r="FM110" s="311"/>
      <c r="FN110" s="311">
        <v>0.43052400000000002</v>
      </c>
      <c r="FO110" s="311"/>
      <c r="FP110" s="311">
        <v>0.41948999999999997</v>
      </c>
      <c r="FQ110" s="311"/>
      <c r="FR110" s="314">
        <v>0.44795000000000001</v>
      </c>
      <c r="FS110" s="315"/>
      <c r="FT110" s="778">
        <v>0.41949389999999998</v>
      </c>
      <c r="FU110" s="659"/>
      <c r="FV110" s="98">
        <v>0.45976</v>
      </c>
      <c r="FW110" s="99"/>
      <c r="FX110" s="98">
        <v>0.3</v>
      </c>
      <c r="FY110" s="99"/>
      <c r="FZ110" s="98">
        <v>0</v>
      </c>
      <c r="GA110" s="99"/>
      <c r="GB110" s="98">
        <v>0</v>
      </c>
      <c r="GC110" s="99"/>
      <c r="GD110" s="98">
        <v>0</v>
      </c>
      <c r="GE110" s="99"/>
      <c r="GF110" s="98">
        <v>0</v>
      </c>
      <c r="GG110" s="99"/>
      <c r="GH110" s="98">
        <v>0</v>
      </c>
      <c r="GI110" s="99"/>
      <c r="GJ110" s="98">
        <v>0</v>
      </c>
      <c r="GK110" s="99"/>
      <c r="GL110" s="98" t="s">
        <v>110</v>
      </c>
      <c r="GM110" s="99"/>
      <c r="GN110" s="98" t="s">
        <v>110</v>
      </c>
      <c r="GO110" s="99"/>
      <c r="GP110" s="98" t="s">
        <v>110</v>
      </c>
      <c r="GQ110" s="99"/>
      <c r="GR110" s="484" t="s">
        <v>110</v>
      </c>
      <c r="GS110" s="485"/>
      <c r="GT110" s="98" t="s">
        <v>110</v>
      </c>
      <c r="GU110" s="99"/>
      <c r="GV110" s="98" t="s">
        <v>110</v>
      </c>
      <c r="GW110" s="99"/>
      <c r="GX110" s="98" t="s">
        <v>110</v>
      </c>
      <c r="GY110" s="99"/>
      <c r="GZ110" s="98" t="s">
        <v>110</v>
      </c>
      <c r="HA110" s="99"/>
      <c r="HB110" s="98" t="s">
        <v>110</v>
      </c>
      <c r="HC110" s="99"/>
      <c r="HD110" s="98" t="s">
        <v>110</v>
      </c>
      <c r="HE110" s="99"/>
      <c r="HF110" s="98" t="s">
        <v>110</v>
      </c>
      <c r="HG110" s="99"/>
      <c r="HH110" s="98" t="s">
        <v>110</v>
      </c>
      <c r="HI110" s="99"/>
      <c r="HJ110" s="98" t="s">
        <v>110</v>
      </c>
      <c r="HK110" s="99"/>
      <c r="HL110" s="98" t="s">
        <v>110</v>
      </c>
      <c r="HM110" s="99"/>
      <c r="HN110" s="98" t="s">
        <v>110</v>
      </c>
      <c r="HO110" s="99"/>
      <c r="HP110" s="98" t="s">
        <v>110</v>
      </c>
      <c r="HQ110" s="99"/>
      <c r="HR110" s="484" t="s">
        <v>110</v>
      </c>
      <c r="HS110" s="485"/>
      <c r="HT110" s="98" t="s">
        <v>110</v>
      </c>
      <c r="HU110" s="99"/>
      <c r="HV110" s="98" t="s">
        <v>110</v>
      </c>
      <c r="HW110" s="99"/>
      <c r="HX110" s="98" t="s">
        <v>110</v>
      </c>
      <c r="HY110" s="99"/>
      <c r="HZ110" s="98" t="s">
        <v>110</v>
      </c>
      <c r="IA110" s="99"/>
      <c r="IB110" s="98" t="s">
        <v>110</v>
      </c>
      <c r="IC110" s="99"/>
      <c r="ID110" s="98" t="s">
        <v>110</v>
      </c>
      <c r="IE110" s="99"/>
      <c r="IF110" s="98" t="s">
        <v>110</v>
      </c>
      <c r="IG110" s="99"/>
      <c r="IH110" s="98" t="s">
        <v>110</v>
      </c>
      <c r="II110" s="99"/>
      <c r="IJ110" s="98" t="s">
        <v>110</v>
      </c>
      <c r="IK110" s="99"/>
      <c r="IL110" s="98" t="s">
        <v>110</v>
      </c>
      <c r="IM110" s="99"/>
      <c r="IN110" s="98" t="s">
        <v>110</v>
      </c>
      <c r="IO110" s="99"/>
      <c r="IP110" s="98" t="s">
        <v>110</v>
      </c>
      <c r="IQ110" s="99"/>
      <c r="IR110" s="484" t="s">
        <v>110</v>
      </c>
      <c r="IS110" s="485"/>
      <c r="IT110" s="98" t="s">
        <v>110</v>
      </c>
      <c r="IU110" s="99"/>
      <c r="IV110" s="98" t="s">
        <v>110</v>
      </c>
      <c r="IW110" s="99"/>
      <c r="IX110" s="98" t="s">
        <v>110</v>
      </c>
      <c r="IY110" s="99"/>
      <c r="IZ110" s="98" t="s">
        <v>110</v>
      </c>
      <c r="JA110" s="99"/>
      <c r="JB110" s="98" t="s">
        <v>110</v>
      </c>
      <c r="JC110" s="99"/>
      <c r="JD110" s="98" t="s">
        <v>110</v>
      </c>
      <c r="JE110" s="99"/>
      <c r="JF110" s="484" t="s">
        <v>110</v>
      </c>
      <c r="JG110" s="485"/>
    </row>
    <row r="111" spans="2:267" ht="15" customHeight="1" thickBot="1" x14ac:dyDescent="0.25">
      <c r="B111" s="682" t="s">
        <v>33</v>
      </c>
      <c r="C111" s="683"/>
      <c r="D111" s="683"/>
      <c r="E111" s="684"/>
      <c r="F111" s="188">
        <v>1.2999999999999999E-2</v>
      </c>
      <c r="G111" s="189"/>
      <c r="H111" s="188">
        <v>-4.4999999999999998E-2</v>
      </c>
      <c r="I111" s="189"/>
      <c r="J111" s="188">
        <v>-0.104</v>
      </c>
      <c r="K111" s="189"/>
      <c r="L111" s="188">
        <v>-6.4000000000000001E-2</v>
      </c>
      <c r="M111" s="190"/>
      <c r="N111" s="188">
        <v>-7.0999999999999994E-2</v>
      </c>
      <c r="O111" s="189"/>
      <c r="P111" s="188">
        <v>-1.0999999999999999E-2</v>
      </c>
      <c r="Q111" s="233"/>
      <c r="R111" s="196"/>
      <c r="S111" s="193"/>
      <c r="T111" s="188">
        <v>-3.3000000000000002E-2</v>
      </c>
      <c r="U111" s="189"/>
      <c r="V111" s="188">
        <v>-5.7000000000000002E-2</v>
      </c>
      <c r="W111" s="189"/>
      <c r="X111" s="188">
        <v>0</v>
      </c>
      <c r="Y111" s="189"/>
      <c r="Z111" s="188">
        <v>-5.0000000000000001E-3</v>
      </c>
      <c r="AA111" s="190"/>
      <c r="AB111" s="191">
        <v>-5.2999999999999999E-2</v>
      </c>
      <c r="AC111" s="190"/>
      <c r="AD111" s="191">
        <v>-4.3999999999999997E-2</v>
      </c>
      <c r="AE111" s="190"/>
      <c r="AF111" s="192">
        <v>-2.8000000000000001E-2</v>
      </c>
      <c r="AG111" s="193"/>
      <c r="AH111" s="192">
        <v>7.0000000000000007E-2</v>
      </c>
      <c r="AI111" s="193"/>
      <c r="AJ111" s="192">
        <v>4.1000000000000002E-2</v>
      </c>
      <c r="AK111" s="192"/>
      <c r="AL111" s="194">
        <v>4.2000000000000003E-2</v>
      </c>
      <c r="AM111" s="193"/>
      <c r="AN111" s="192">
        <v>-1.0999999999999999E-2</v>
      </c>
      <c r="AO111" s="193"/>
      <c r="AP111" s="192">
        <v>-7.0000000000000007E-2</v>
      </c>
      <c r="AQ111" s="195"/>
      <c r="AR111" s="196">
        <v>-1.4E-2</v>
      </c>
      <c r="AS111" s="193"/>
      <c r="AT111" s="192">
        <v>-2.7E-2</v>
      </c>
      <c r="AU111" s="193"/>
      <c r="AV111" s="192">
        <v>-5.6000000000000001E-2</v>
      </c>
      <c r="AW111" s="193"/>
      <c r="AX111" s="189">
        <v>-0.10299003322259126</v>
      </c>
      <c r="AY111" s="190"/>
      <c r="AZ111" s="189">
        <v>-2.2608695652173716E-2</v>
      </c>
      <c r="BA111" s="190"/>
      <c r="BB111" s="189">
        <v>-3.7593984962406068E-2</v>
      </c>
      <c r="BC111" s="190"/>
      <c r="BD111" s="230">
        <v>-5.8490566037735947E-2</v>
      </c>
      <c r="BE111" s="190"/>
      <c r="BF111" s="230">
        <v>-4.7E-2</v>
      </c>
      <c r="BG111" s="190"/>
      <c r="BH111" s="230">
        <v>-3.7180656934306611E-2</v>
      </c>
      <c r="BI111" s="190"/>
      <c r="BJ111" s="189">
        <v>-8.2720588235294157E-2</v>
      </c>
      <c r="BK111" s="189"/>
      <c r="BL111" s="230">
        <v>-0.14000000000000001</v>
      </c>
      <c r="BM111" s="189"/>
      <c r="BN111" s="309">
        <v>-0.10452961672473859</v>
      </c>
      <c r="BO111" s="101"/>
      <c r="BP111" s="119">
        <v>-7.9000000000000001E-2</v>
      </c>
      <c r="BQ111" s="101"/>
      <c r="BR111" s="144">
        <v>-6.7000000000000004E-2</v>
      </c>
      <c r="BS111" s="145"/>
      <c r="BT111" s="119">
        <v>-0.12</v>
      </c>
      <c r="BU111" s="101"/>
      <c r="BV111" s="119">
        <v>-0.107</v>
      </c>
      <c r="BW111" s="101"/>
      <c r="BX111" s="119">
        <v>-0.06</v>
      </c>
      <c r="BY111" s="119"/>
      <c r="BZ111" s="100">
        <v>-0.114</v>
      </c>
      <c r="CA111" s="119"/>
      <c r="CB111" s="100">
        <v>-0.112</v>
      </c>
      <c r="CC111" s="101"/>
      <c r="CD111" s="119">
        <v>-7.9000000000000001E-2</v>
      </c>
      <c r="CE111" s="101"/>
      <c r="CF111" s="119">
        <v>-6.0999999999999999E-2</v>
      </c>
      <c r="CG111" s="101"/>
      <c r="CH111" s="119">
        <v>-0.14499999999999999</v>
      </c>
      <c r="CI111" s="101"/>
      <c r="CJ111" s="119">
        <v>-9.9000000000000005E-2</v>
      </c>
      <c r="CK111" s="101"/>
      <c r="CL111" s="119">
        <v>-4.7E-2</v>
      </c>
      <c r="CM111" s="101"/>
      <c r="CN111" s="119">
        <v>-5.6000000000000001E-2</v>
      </c>
      <c r="CO111" s="119"/>
      <c r="CP111" s="100">
        <v>-5.5E-2</v>
      </c>
      <c r="CQ111" s="289"/>
      <c r="CR111" s="144">
        <v>-8.8999999999999996E-2</v>
      </c>
      <c r="CS111" s="145"/>
      <c r="CT111" s="119">
        <v>5.0000000000000001E-3</v>
      </c>
      <c r="CU111" s="101"/>
      <c r="CV111" s="119">
        <v>-7.0000000000000001E-3</v>
      </c>
      <c r="CW111" s="101"/>
      <c r="CX111" s="119">
        <v>7.0000000000000001E-3</v>
      </c>
      <c r="CY111" s="101"/>
      <c r="CZ111" s="119">
        <v>-2.9000000000000001E-2</v>
      </c>
      <c r="DA111" s="101"/>
      <c r="DB111" s="119">
        <v>-1.7000000000000001E-2</v>
      </c>
      <c r="DC111" s="101"/>
      <c r="DD111" s="119">
        <v>-8.0000000000000002E-3</v>
      </c>
      <c r="DE111" s="119"/>
      <c r="DF111" s="100">
        <v>-0.06</v>
      </c>
      <c r="DG111" s="119"/>
      <c r="DH111" s="100">
        <v>1.6E-2</v>
      </c>
      <c r="DI111" s="119"/>
      <c r="DJ111" s="100">
        <v>5.2999999999999999E-2</v>
      </c>
      <c r="DK111" s="119"/>
      <c r="DL111" s="100">
        <v>6.0000000000000001E-3</v>
      </c>
      <c r="DM111" s="119"/>
      <c r="DN111" s="100">
        <v>-6.3E-2</v>
      </c>
      <c r="DO111" s="119"/>
      <c r="DP111" s="100">
        <v>-3.2000000000000001E-2</v>
      </c>
      <c r="DQ111" s="119"/>
      <c r="DR111" s="144">
        <v>-8.9999999999999993E-3</v>
      </c>
      <c r="DS111" s="145"/>
      <c r="DT111" s="309">
        <v>-6.8000000000000005E-2</v>
      </c>
      <c r="DU111" s="119"/>
      <c r="DV111" s="100">
        <v>-2.5000000000000001E-2</v>
      </c>
      <c r="DW111" s="119"/>
      <c r="DX111" s="100">
        <v>-0.108</v>
      </c>
      <c r="DY111" s="101"/>
      <c r="DZ111" s="100">
        <v>-6.0999999999999999E-2</v>
      </c>
      <c r="EA111" s="101"/>
      <c r="EB111" s="100">
        <v>-1.7999999999999999E-2</v>
      </c>
      <c r="EC111" s="101"/>
      <c r="ED111" s="100">
        <v>-3.4602803933252546E-2</v>
      </c>
      <c r="EE111" s="101"/>
      <c r="EF111" s="100">
        <v>9.3952477722174521E-3</v>
      </c>
      <c r="EG111" s="101"/>
      <c r="EH111" s="100">
        <v>-7.8E-2</v>
      </c>
      <c r="EI111" s="101"/>
      <c r="EJ111" s="100">
        <v>-0.14082935755004411</v>
      </c>
      <c r="EK111" s="101"/>
      <c r="EL111" s="100">
        <v>-2.6090084388185608E-2</v>
      </c>
      <c r="EM111" s="101"/>
      <c r="EN111" s="100">
        <v>7.3755459091449094E-3</v>
      </c>
      <c r="EO111" s="101"/>
      <c r="EP111" s="100">
        <v>-2.4832118609993015E-2</v>
      </c>
      <c r="EQ111" s="101"/>
      <c r="ER111" s="144">
        <v>-4.8424481740959369E-2</v>
      </c>
      <c r="ES111" s="145"/>
      <c r="ET111" s="100">
        <v>-1.2809660610022977E-2</v>
      </c>
      <c r="EU111" s="101"/>
      <c r="EV111" s="100">
        <v>2.5573036413536698E-2</v>
      </c>
      <c r="EW111" s="101"/>
      <c r="EX111" s="100">
        <v>7.9627652403695404E-2</v>
      </c>
      <c r="EY111" s="101"/>
      <c r="EZ111" s="100">
        <v>1.3393760975219715E-2</v>
      </c>
      <c r="FA111" s="101"/>
      <c r="FB111" s="100">
        <v>-4.2000000000000003E-2</v>
      </c>
      <c r="FC111" s="101"/>
      <c r="FD111" s="100">
        <v>7.2663179440524139E-4</v>
      </c>
      <c r="FE111" s="101"/>
      <c r="FF111" s="100">
        <v>-4.8673195725575491E-2</v>
      </c>
      <c r="FG111" s="101"/>
      <c r="FH111" s="100">
        <v>4.0259641255605327E-2</v>
      </c>
      <c r="FI111" s="101"/>
      <c r="FJ111" s="100">
        <v>5.0479846543540763E-2</v>
      </c>
      <c r="FK111" s="101"/>
      <c r="FL111" s="100">
        <v>-5.3859416120977444E-2</v>
      </c>
      <c r="FM111" s="101"/>
      <c r="FN111" s="100">
        <v>-6.0196463654223931E-2</v>
      </c>
      <c r="FO111" s="101"/>
      <c r="FP111" s="100">
        <v>-6.0000000000000001E-3</v>
      </c>
      <c r="FQ111" s="101"/>
      <c r="FR111" s="144">
        <v>-2E-3</v>
      </c>
      <c r="FS111" s="145"/>
      <c r="FT111" s="309">
        <f>FT110/ET110-1</f>
        <v>-7.9700015137454727E-2</v>
      </c>
      <c r="FU111" s="119"/>
      <c r="FV111" s="100">
        <f>FV110/EV110-1</f>
        <v>-0.12660404061511576</v>
      </c>
      <c r="FW111" s="101"/>
      <c r="FX111" s="100">
        <f>FX110/EX110-1</f>
        <v>-0.38979828154992047</v>
      </c>
      <c r="FY111" s="101"/>
      <c r="FZ111" s="100">
        <f>FZ110/EZ110-1</f>
        <v>-1</v>
      </c>
      <c r="GA111" s="101"/>
      <c r="GB111" s="100">
        <f t="shared" ref="GB111" si="333">GB110/FB110-1</f>
        <v>-1</v>
      </c>
      <c r="GC111" s="101"/>
      <c r="GD111" s="100">
        <f t="shared" ref="GD111" si="334">GD110/FD110-1</f>
        <v>-1</v>
      </c>
      <c r="GE111" s="101"/>
      <c r="GF111" s="100">
        <f t="shared" ref="GF111" si="335">GF110/FF110-1</f>
        <v>-1</v>
      </c>
      <c r="GG111" s="101"/>
      <c r="GH111" s="100">
        <f t="shared" ref="GH111" si="336">GH110/FH110-1</f>
        <v>-1</v>
      </c>
      <c r="GI111" s="101"/>
      <c r="GJ111" s="100">
        <f t="shared" ref="GJ111" si="337">GJ110/FJ110-1</f>
        <v>-1</v>
      </c>
      <c r="GK111" s="101"/>
      <c r="GL111" s="100" t="s">
        <v>110</v>
      </c>
      <c r="GM111" s="101"/>
      <c r="GN111" s="100" t="s">
        <v>110</v>
      </c>
      <c r="GO111" s="101"/>
      <c r="GP111" s="100" t="s">
        <v>110</v>
      </c>
      <c r="GQ111" s="101"/>
      <c r="GR111" s="144" t="s">
        <v>110</v>
      </c>
      <c r="GS111" s="145"/>
      <c r="GT111" s="100" t="s">
        <v>110</v>
      </c>
      <c r="GU111" s="101"/>
      <c r="GV111" s="100" t="s">
        <v>110</v>
      </c>
      <c r="GW111" s="101"/>
      <c r="GX111" s="100" t="s">
        <v>110</v>
      </c>
      <c r="GY111" s="101"/>
      <c r="GZ111" s="100" t="s">
        <v>110</v>
      </c>
      <c r="HA111" s="101"/>
      <c r="HB111" s="100" t="s">
        <v>110</v>
      </c>
      <c r="HC111" s="101"/>
      <c r="HD111" s="100" t="s">
        <v>110</v>
      </c>
      <c r="HE111" s="101"/>
      <c r="HF111" s="100" t="s">
        <v>110</v>
      </c>
      <c r="HG111" s="101"/>
      <c r="HH111" s="100" t="s">
        <v>110</v>
      </c>
      <c r="HI111" s="101"/>
      <c r="HJ111" s="100" t="s">
        <v>110</v>
      </c>
      <c r="HK111" s="101"/>
      <c r="HL111" s="100" t="s">
        <v>110</v>
      </c>
      <c r="HM111" s="101"/>
      <c r="HN111" s="100" t="s">
        <v>110</v>
      </c>
      <c r="HO111" s="101"/>
      <c r="HP111" s="100" t="s">
        <v>110</v>
      </c>
      <c r="HQ111" s="101"/>
      <c r="HR111" s="144" t="s">
        <v>110</v>
      </c>
      <c r="HS111" s="145"/>
      <c r="HT111" s="100" t="s">
        <v>110</v>
      </c>
      <c r="HU111" s="101"/>
      <c r="HV111" s="100" t="s">
        <v>110</v>
      </c>
      <c r="HW111" s="101"/>
      <c r="HX111" s="100" t="s">
        <v>110</v>
      </c>
      <c r="HY111" s="101"/>
      <c r="HZ111" s="100" t="s">
        <v>110</v>
      </c>
      <c r="IA111" s="101"/>
      <c r="IB111" s="100" t="s">
        <v>110</v>
      </c>
      <c r="IC111" s="101"/>
      <c r="ID111" s="100" t="s">
        <v>110</v>
      </c>
      <c r="IE111" s="101"/>
      <c r="IF111" s="100" t="s">
        <v>110</v>
      </c>
      <c r="IG111" s="101"/>
      <c r="IH111" s="100" t="s">
        <v>110</v>
      </c>
      <c r="II111" s="101"/>
      <c r="IJ111" s="100" t="s">
        <v>110</v>
      </c>
      <c r="IK111" s="101"/>
      <c r="IL111" s="100" t="s">
        <v>110</v>
      </c>
      <c r="IM111" s="101"/>
      <c r="IN111" s="100" t="s">
        <v>110</v>
      </c>
      <c r="IO111" s="101"/>
      <c r="IP111" s="100" t="s">
        <v>110</v>
      </c>
      <c r="IQ111" s="101"/>
      <c r="IR111" s="144" t="s">
        <v>110</v>
      </c>
      <c r="IS111" s="145"/>
      <c r="IT111" s="100" t="s">
        <v>110</v>
      </c>
      <c r="IU111" s="101"/>
      <c r="IV111" s="100" t="s">
        <v>110</v>
      </c>
      <c r="IW111" s="101"/>
      <c r="IX111" s="100" t="s">
        <v>110</v>
      </c>
      <c r="IY111" s="101"/>
      <c r="IZ111" s="100" t="s">
        <v>110</v>
      </c>
      <c r="JA111" s="101"/>
      <c r="JB111" s="100" t="s">
        <v>110</v>
      </c>
      <c r="JC111" s="101"/>
      <c r="JD111" s="100" t="s">
        <v>110</v>
      </c>
      <c r="JE111" s="101"/>
      <c r="JF111" s="144" t="s">
        <v>110</v>
      </c>
      <c r="JG111" s="145"/>
    </row>
    <row r="112" spans="2:267" ht="15" customHeight="1" x14ac:dyDescent="0.2">
      <c r="C112" s="16" t="s">
        <v>113</v>
      </c>
      <c r="D112" s="10" t="s">
        <v>111</v>
      </c>
      <c r="CH112" s="33"/>
    </row>
    <row r="113" spans="2:64" ht="15" customHeight="1" x14ac:dyDescent="0.2">
      <c r="B113" s="681" t="s">
        <v>3</v>
      </c>
      <c r="C113" s="681"/>
      <c r="D113" s="2" t="s">
        <v>8</v>
      </c>
      <c r="BL113" s="26"/>
    </row>
    <row r="114" spans="2:64" ht="15" customHeight="1" x14ac:dyDescent="0.2">
      <c r="BL114" s="5"/>
    </row>
    <row r="115" spans="2:64" ht="15" customHeight="1" x14ac:dyDescent="0.2">
      <c r="BL115" s="8"/>
    </row>
  </sheetData>
  <mergeCells count="6239">
    <mergeCell ref="JF55:JG55"/>
    <mergeCell ref="JF56:JG56"/>
    <mergeCell ref="JF57:JG57"/>
    <mergeCell ref="JF58:JG58"/>
    <mergeCell ref="JF59:JG59"/>
    <mergeCell ref="JF60:JG60"/>
    <mergeCell ref="JF61:JG61"/>
    <mergeCell ref="JF44:JG44"/>
    <mergeCell ref="JF45:JG45"/>
    <mergeCell ref="JF46:JG46"/>
    <mergeCell ref="JF47:JG47"/>
    <mergeCell ref="JF48:JG48"/>
    <mergeCell ref="JF49:JG49"/>
    <mergeCell ref="IF16:IG16"/>
    <mergeCell ref="IF17:IG17"/>
    <mergeCell ref="IF18:IG18"/>
    <mergeCell ref="IF19:IG19"/>
    <mergeCell ref="IT111:IU111"/>
    <mergeCell ref="JF111:JG111"/>
    <mergeCell ref="IV108:IW108"/>
    <mergeCell ref="IX108:IY108"/>
    <mergeCell ref="IZ108:JA108"/>
    <mergeCell ref="JB108:JC108"/>
    <mergeCell ref="IV109:IW109"/>
    <mergeCell ref="IX109:IY109"/>
    <mergeCell ref="IZ109:JA109"/>
    <mergeCell ref="JB109:JC109"/>
    <mergeCell ref="IV110:IW110"/>
    <mergeCell ref="IX110:IY110"/>
    <mergeCell ref="IZ110:JA110"/>
    <mergeCell ref="JB110:JC110"/>
    <mergeCell ref="IV111:IW111"/>
    <mergeCell ref="IX111:IY111"/>
    <mergeCell ref="IZ111:JA111"/>
    <mergeCell ref="JB111:JC111"/>
    <mergeCell ref="IT109:IU109"/>
    <mergeCell ref="JF109:JG109"/>
    <mergeCell ref="IT108:IU108"/>
    <mergeCell ref="IT73:IU73"/>
    <mergeCell ref="IV73:IW73"/>
    <mergeCell ref="JH91:JI91"/>
    <mergeCell ref="JH92:JI92"/>
    <mergeCell ref="JF99:JG99"/>
    <mergeCell ref="JF100:JG100"/>
    <mergeCell ref="JF101:JG101"/>
    <mergeCell ref="JH80:JI80"/>
    <mergeCell ref="JH81:JI81"/>
    <mergeCell ref="JH82:JI82"/>
    <mergeCell ref="IT88:IU88"/>
    <mergeCell ref="IV88:IW88"/>
    <mergeCell ref="JH88:JI88"/>
    <mergeCell ref="IT89:IU89"/>
    <mergeCell ref="IT110:IU110"/>
    <mergeCell ref="JF110:JG110"/>
    <mergeCell ref="JB69:JC69"/>
    <mergeCell ref="JB70:JC70"/>
    <mergeCell ref="JB71:JC71"/>
    <mergeCell ref="JB72:JC72"/>
    <mergeCell ref="JB73:JC73"/>
    <mergeCell ref="JB80:JC80"/>
    <mergeCell ref="JB81:JC81"/>
    <mergeCell ref="JB82:JC82"/>
    <mergeCell ref="JB88:JC88"/>
    <mergeCell ref="JB89:JC89"/>
    <mergeCell ref="JB90:JC90"/>
    <mergeCell ref="JB91:JC91"/>
    <mergeCell ref="JB92:JC92"/>
    <mergeCell ref="JB99:JC99"/>
    <mergeCell ref="JB100:JC100"/>
    <mergeCell ref="JB101:JC101"/>
    <mergeCell ref="IN49:IO49"/>
    <mergeCell ref="IP44:IQ44"/>
    <mergeCell ref="IZ56:JA56"/>
    <mergeCell ref="IZ57:JA57"/>
    <mergeCell ref="IZ58:JA58"/>
    <mergeCell ref="IZ59:JA59"/>
    <mergeCell ref="IZ60:JA60"/>
    <mergeCell ref="IZ61:JA61"/>
    <mergeCell ref="JB55:JC55"/>
    <mergeCell ref="JB56:JC56"/>
    <mergeCell ref="JB57:JC57"/>
    <mergeCell ref="JB58:JC58"/>
    <mergeCell ref="JB59:JC59"/>
    <mergeCell ref="JB60:JC60"/>
    <mergeCell ref="JB61:JC61"/>
    <mergeCell ref="JB67:JC67"/>
    <mergeCell ref="JB68:JC68"/>
    <mergeCell ref="IV55:IW55"/>
    <mergeCell ref="IP49:IQ49"/>
    <mergeCell ref="IT44:IU44"/>
    <mergeCell ref="IV44:IW44"/>
    <mergeCell ref="IP58:IQ58"/>
    <mergeCell ref="IT55:IU55"/>
    <mergeCell ref="IX67:IY67"/>
    <mergeCell ref="IX68:IY68"/>
    <mergeCell ref="IT92:IU92"/>
    <mergeCell ref="IV92:IW92"/>
    <mergeCell ref="IT99:IU99"/>
    <mergeCell ref="IT100:IU100"/>
    <mergeCell ref="IT101:IU101"/>
    <mergeCell ref="IV80:IW80"/>
    <mergeCell ref="IV81:IW81"/>
    <mergeCell ref="IV82:IW82"/>
    <mergeCell ref="IT80:IU80"/>
    <mergeCell ref="IT81:IU81"/>
    <mergeCell ref="IT82:IU82"/>
    <mergeCell ref="IL26:IM26"/>
    <mergeCell ref="IL27:IM27"/>
    <mergeCell ref="IL28:IM28"/>
    <mergeCell ref="IL29:IM29"/>
    <mergeCell ref="IL30:IM30"/>
    <mergeCell ref="JB36:JC36"/>
    <mergeCell ref="JB37:JC37"/>
    <mergeCell ref="JB38:JC38"/>
    <mergeCell ref="IZ44:JA44"/>
    <mergeCell ref="IZ45:JA45"/>
    <mergeCell ref="IZ46:JA46"/>
    <mergeCell ref="IZ47:JA47"/>
    <mergeCell ref="IZ48:JA48"/>
    <mergeCell ref="IZ49:JA49"/>
    <mergeCell ref="JB44:JC44"/>
    <mergeCell ref="JB45:JC45"/>
    <mergeCell ref="JB46:JC46"/>
    <mergeCell ref="JB47:JC47"/>
    <mergeCell ref="JB48:JC48"/>
    <mergeCell ref="JB49:JC49"/>
    <mergeCell ref="IX44:IY44"/>
    <mergeCell ref="IZ101:JA101"/>
    <mergeCell ref="IZ67:JA67"/>
    <mergeCell ref="IZ68:JA68"/>
    <mergeCell ref="IZ69:JA69"/>
    <mergeCell ref="IZ70:JA70"/>
    <mergeCell ref="IZ71:JA71"/>
    <mergeCell ref="IZ72:JA72"/>
    <mergeCell ref="IZ73:JA73"/>
    <mergeCell ref="IZ80:JA80"/>
    <mergeCell ref="IZ81:JA81"/>
    <mergeCell ref="IZ82:JA82"/>
    <mergeCell ref="IZ88:JA88"/>
    <mergeCell ref="IZ89:JA89"/>
    <mergeCell ref="IZ90:JA90"/>
    <mergeCell ref="IZ91:JA91"/>
    <mergeCell ref="IZ92:JA92"/>
    <mergeCell ref="IZ99:JA99"/>
    <mergeCell ref="IZ100:JA100"/>
    <mergeCell ref="JH89:JI89"/>
    <mergeCell ref="IT90:IU90"/>
    <mergeCell ref="IV90:IW90"/>
    <mergeCell ref="JH90:JI90"/>
    <mergeCell ref="IV101:IW101"/>
    <mergeCell ref="IX101:IY101"/>
    <mergeCell ref="JH36:JI36"/>
    <mergeCell ref="JH37:JI37"/>
    <mergeCell ref="JH38:JI38"/>
    <mergeCell ref="JH67:JI67"/>
    <mergeCell ref="JH68:JI68"/>
    <mergeCell ref="JH69:JI69"/>
    <mergeCell ref="JH70:JI70"/>
    <mergeCell ref="JH71:JI71"/>
    <mergeCell ref="JH72:JI72"/>
    <mergeCell ref="JH73:JI73"/>
    <mergeCell ref="IT67:IU67"/>
    <mergeCell ref="IV67:IW67"/>
    <mergeCell ref="IT68:IU68"/>
    <mergeCell ref="IV68:IW68"/>
    <mergeCell ref="IT69:IU69"/>
    <mergeCell ref="IV69:IW69"/>
    <mergeCell ref="IT70:IU70"/>
    <mergeCell ref="IV70:IW70"/>
    <mergeCell ref="IT71:IU71"/>
    <mergeCell ref="IV71:IW71"/>
    <mergeCell ref="IT72:IU72"/>
    <mergeCell ref="IV72:IW72"/>
    <mergeCell ref="IZ36:JA36"/>
    <mergeCell ref="IZ37:JA37"/>
    <mergeCell ref="IZ38:JA38"/>
    <mergeCell ref="IT91:IU91"/>
    <mergeCell ref="IL108:IM108"/>
    <mergeCell ref="IL109:IM109"/>
    <mergeCell ref="IL110:IM110"/>
    <mergeCell ref="IL111:IM111"/>
    <mergeCell ref="IN108:IO108"/>
    <mergeCell ref="IN109:IO109"/>
    <mergeCell ref="IN110:IO110"/>
    <mergeCell ref="IN111:IO111"/>
    <mergeCell ref="IP108:IQ108"/>
    <mergeCell ref="IP109:IQ109"/>
    <mergeCell ref="IP110:IQ110"/>
    <mergeCell ref="IP111:IQ111"/>
    <mergeCell ref="IN90:IO90"/>
    <mergeCell ref="IN91:IO91"/>
    <mergeCell ref="IN92:IO92"/>
    <mergeCell ref="IP88:IQ88"/>
    <mergeCell ref="IP89:IQ89"/>
    <mergeCell ref="IP90:IQ90"/>
    <mergeCell ref="IP91:IQ91"/>
    <mergeCell ref="IP92:IQ92"/>
    <mergeCell ref="IL99:IM99"/>
    <mergeCell ref="IL100:IM100"/>
    <mergeCell ref="IL101:IM101"/>
    <mergeCell ref="IN99:IO99"/>
    <mergeCell ref="IN100:IO100"/>
    <mergeCell ref="IN101:IO101"/>
    <mergeCell ref="IP99:IQ99"/>
    <mergeCell ref="IP100:IQ100"/>
    <mergeCell ref="IP101:IQ101"/>
    <mergeCell ref="IL92:IM92"/>
    <mergeCell ref="IF108:IG108"/>
    <mergeCell ref="IF109:IG109"/>
    <mergeCell ref="IL82:IM82"/>
    <mergeCell ref="IL88:IM88"/>
    <mergeCell ref="IL89:IM89"/>
    <mergeCell ref="IL90:IM90"/>
    <mergeCell ref="IL91:IM91"/>
    <mergeCell ref="IN55:IO55"/>
    <mergeCell ref="IN56:IO56"/>
    <mergeCell ref="IN57:IO57"/>
    <mergeCell ref="IN58:IO58"/>
    <mergeCell ref="IN59:IO59"/>
    <mergeCell ref="IN60:IO60"/>
    <mergeCell ref="IN61:IO61"/>
    <mergeCell ref="IP55:IQ55"/>
    <mergeCell ref="IP56:IQ56"/>
    <mergeCell ref="IP57:IQ57"/>
    <mergeCell ref="IN71:IO71"/>
    <mergeCell ref="IP71:IQ71"/>
    <mergeCell ref="IL72:IM72"/>
    <mergeCell ref="IN72:IO72"/>
    <mergeCell ref="IP72:IQ72"/>
    <mergeCell ref="IL73:IM73"/>
    <mergeCell ref="IN73:IO73"/>
    <mergeCell ref="IP73:IQ73"/>
    <mergeCell ref="IN80:IO80"/>
    <mergeCell ref="IN81:IO81"/>
    <mergeCell ref="IN82:IO82"/>
    <mergeCell ref="IP80:IQ80"/>
    <mergeCell ref="IP81:IQ81"/>
    <mergeCell ref="IP82:IQ82"/>
    <mergeCell ref="IN88:IO88"/>
    <mergeCell ref="IF99:IG99"/>
    <mergeCell ref="IF100:IG100"/>
    <mergeCell ref="IF101:IG101"/>
    <mergeCell ref="IJ99:IK99"/>
    <mergeCell ref="IJ100:IK100"/>
    <mergeCell ref="IL70:IM70"/>
    <mergeCell ref="IN70:IO70"/>
    <mergeCell ref="IP70:IQ70"/>
    <mergeCell ref="IR61:IS61"/>
    <mergeCell ref="IR55:IS55"/>
    <mergeCell ref="IR56:IS56"/>
    <mergeCell ref="IR57:IS57"/>
    <mergeCell ref="IR58:IS58"/>
    <mergeCell ref="IR59:IS59"/>
    <mergeCell ref="IJ90:IK90"/>
    <mergeCell ref="IJ91:IK91"/>
    <mergeCell ref="IJ92:IK92"/>
    <mergeCell ref="IH99:II99"/>
    <mergeCell ref="IH100:II100"/>
    <mergeCell ref="IH101:II101"/>
    <mergeCell ref="IN89:IO89"/>
    <mergeCell ref="IL55:IM55"/>
    <mergeCell ref="IL56:IM56"/>
    <mergeCell ref="IL57:IM57"/>
    <mergeCell ref="IL58:IM58"/>
    <mergeCell ref="IL59:IM59"/>
    <mergeCell ref="IL60:IM60"/>
    <mergeCell ref="IL61:IM61"/>
    <mergeCell ref="IL67:IM67"/>
    <mergeCell ref="IN67:IO67"/>
    <mergeCell ref="IP67:IQ67"/>
    <mergeCell ref="IP69:IQ69"/>
    <mergeCell ref="IJ57:IK57"/>
    <mergeCell ref="IJ58:IK58"/>
    <mergeCell ref="IJ59:IK59"/>
    <mergeCell ref="IJ60:IK60"/>
    <mergeCell ref="IJ61:IK61"/>
    <mergeCell ref="IJ67:IK67"/>
    <mergeCell ref="IJ68:IK68"/>
    <mergeCell ref="IJ69:IK69"/>
    <mergeCell ref="IJ70:IK70"/>
    <mergeCell ref="IJ71:IK71"/>
    <mergeCell ref="IJ72:IK72"/>
    <mergeCell ref="IJ73:IK73"/>
    <mergeCell ref="IJ80:IK80"/>
    <mergeCell ref="IJ81:IK81"/>
    <mergeCell ref="IJ82:IK82"/>
    <mergeCell ref="IJ88:IK88"/>
    <mergeCell ref="IH56:II56"/>
    <mergeCell ref="IH57:II57"/>
    <mergeCell ref="IH58:II58"/>
    <mergeCell ref="IH88:II88"/>
    <mergeCell ref="IJ56:IK56"/>
    <mergeCell ref="R92:S92"/>
    <mergeCell ref="R99:S99"/>
    <mergeCell ref="R100:S100"/>
    <mergeCell ref="R101:S101"/>
    <mergeCell ref="IF48:IG48"/>
    <mergeCell ref="IF49:IG49"/>
    <mergeCell ref="IF55:IG55"/>
    <mergeCell ref="IF56:IG56"/>
    <mergeCell ref="IF57:IG57"/>
    <mergeCell ref="IF58:IG58"/>
    <mergeCell ref="IF59:IG59"/>
    <mergeCell ref="HH100:HI100"/>
    <mergeCell ref="HH101:HI101"/>
    <mergeCell ref="HJ99:HK99"/>
    <mergeCell ref="R108:S108"/>
    <mergeCell ref="R109:S109"/>
    <mergeCell ref="R110:S110"/>
    <mergeCell ref="HZ49:IA49"/>
    <mergeCell ref="HZ55:IA55"/>
    <mergeCell ref="HZ56:IA56"/>
    <mergeCell ref="HZ57:IA57"/>
    <mergeCell ref="HZ58:IA58"/>
    <mergeCell ref="HV48:HW48"/>
    <mergeCell ref="ID92:IE92"/>
    <mergeCell ref="IF92:IG92"/>
    <mergeCell ref="HV81:HW81"/>
    <mergeCell ref="HV82:HW82"/>
    <mergeCell ref="HR55:HS55"/>
    <mergeCell ref="HJ88:HK88"/>
    <mergeCell ref="HJ109:HK109"/>
    <mergeCell ref="HJ69:HK69"/>
    <mergeCell ref="HJ70:HK70"/>
    <mergeCell ref="R111:S111"/>
    <mergeCell ref="R67:S67"/>
    <mergeCell ref="R68:S68"/>
    <mergeCell ref="R69:S69"/>
    <mergeCell ref="R70:S70"/>
    <mergeCell ref="R71:S71"/>
    <mergeCell ref="R72:S72"/>
    <mergeCell ref="R73:S73"/>
    <mergeCell ref="R80:S80"/>
    <mergeCell ref="R81:S81"/>
    <mergeCell ref="R82:S82"/>
    <mergeCell ref="N55:O55"/>
    <mergeCell ref="P55:Q55"/>
    <mergeCell ref="N56:O56"/>
    <mergeCell ref="P56:Q56"/>
    <mergeCell ref="N57:O57"/>
    <mergeCell ref="P57:Q57"/>
    <mergeCell ref="N58:O58"/>
    <mergeCell ref="P58:Q58"/>
    <mergeCell ref="N59:O59"/>
    <mergeCell ref="P59:Q59"/>
    <mergeCell ref="N60:O60"/>
    <mergeCell ref="P60:Q60"/>
    <mergeCell ref="N61:O61"/>
    <mergeCell ref="P61:Q61"/>
    <mergeCell ref="N67:O67"/>
    <mergeCell ref="P67:Q67"/>
    <mergeCell ref="R88:S88"/>
    <mergeCell ref="N68:O68"/>
    <mergeCell ref="P68:Q68"/>
    <mergeCell ref="N69:O69"/>
    <mergeCell ref="P69:Q69"/>
    <mergeCell ref="N70:O70"/>
    <mergeCell ref="P70:Q70"/>
    <mergeCell ref="N71:O71"/>
    <mergeCell ref="P71:Q71"/>
    <mergeCell ref="N72:O72"/>
    <mergeCell ref="P72:Q72"/>
    <mergeCell ref="N73:O73"/>
    <mergeCell ref="P73:Q73"/>
    <mergeCell ref="N80:O80"/>
    <mergeCell ref="P80:Q80"/>
    <mergeCell ref="N81:O81"/>
    <mergeCell ref="P81:Q81"/>
    <mergeCell ref="N91:O91"/>
    <mergeCell ref="P91:Q91"/>
    <mergeCell ref="N92:O92"/>
    <mergeCell ref="P92:Q92"/>
    <mergeCell ref="P109:Q109"/>
    <mergeCell ref="P110:Q110"/>
    <mergeCell ref="N111:O111"/>
    <mergeCell ref="N101:O101"/>
    <mergeCell ref="P101:Q101"/>
    <mergeCell ref="N108:O108"/>
    <mergeCell ref="P108:Q108"/>
    <mergeCell ref="N109:O109"/>
    <mergeCell ref="N110:O110"/>
    <mergeCell ref="P111:Q111"/>
    <mergeCell ref="F111:G111"/>
    <mergeCell ref="H111:I111"/>
    <mergeCell ref="J111:K111"/>
    <mergeCell ref="L111:M111"/>
    <mergeCell ref="N82:O82"/>
    <mergeCell ref="P82:Q82"/>
    <mergeCell ref="N88:O88"/>
    <mergeCell ref="P88:Q88"/>
    <mergeCell ref="N89:O89"/>
    <mergeCell ref="P89:Q89"/>
    <mergeCell ref="N90:O90"/>
    <mergeCell ref="P90:Q90"/>
    <mergeCell ref="N99:O99"/>
    <mergeCell ref="P99:Q99"/>
    <mergeCell ref="N100:O100"/>
    <mergeCell ref="P100:Q100"/>
    <mergeCell ref="F100:G100"/>
    <mergeCell ref="H100:I100"/>
    <mergeCell ref="J100:K100"/>
    <mergeCell ref="L100:M100"/>
    <mergeCell ref="F91:G91"/>
    <mergeCell ref="H91:I91"/>
    <mergeCell ref="J91:K91"/>
    <mergeCell ref="F101:G101"/>
    <mergeCell ref="H101:I101"/>
    <mergeCell ref="J101:K101"/>
    <mergeCell ref="L101:M101"/>
    <mergeCell ref="F108:G108"/>
    <mergeCell ref="H108:I108"/>
    <mergeCell ref="J108:K108"/>
    <mergeCell ref="L108:M108"/>
    <mergeCell ref="F109:G109"/>
    <mergeCell ref="H109:I109"/>
    <mergeCell ref="J109:K109"/>
    <mergeCell ref="L109:M109"/>
    <mergeCell ref="F110:G110"/>
    <mergeCell ref="H110:I110"/>
    <mergeCell ref="J110:K110"/>
    <mergeCell ref="L110:M110"/>
    <mergeCell ref="F92:G92"/>
    <mergeCell ref="H92:I92"/>
    <mergeCell ref="J92:K92"/>
    <mergeCell ref="L92:M92"/>
    <mergeCell ref="F99:G99"/>
    <mergeCell ref="H99:I99"/>
    <mergeCell ref="J99:K99"/>
    <mergeCell ref="L99:M99"/>
    <mergeCell ref="F82:G82"/>
    <mergeCell ref="H82:I82"/>
    <mergeCell ref="J82:K82"/>
    <mergeCell ref="L82:M82"/>
    <mergeCell ref="F88:G88"/>
    <mergeCell ref="H88:I88"/>
    <mergeCell ref="J88:K88"/>
    <mergeCell ref="L88:M88"/>
    <mergeCell ref="F89:G89"/>
    <mergeCell ref="H89:I89"/>
    <mergeCell ref="J89:K89"/>
    <mergeCell ref="L89:M89"/>
    <mergeCell ref="F90:G90"/>
    <mergeCell ref="H90:I90"/>
    <mergeCell ref="J90:K90"/>
    <mergeCell ref="L90:M90"/>
    <mergeCell ref="L91:M91"/>
    <mergeCell ref="F71:G71"/>
    <mergeCell ref="H71:I71"/>
    <mergeCell ref="J71:K71"/>
    <mergeCell ref="L71:M71"/>
    <mergeCell ref="F72:G72"/>
    <mergeCell ref="H72:I72"/>
    <mergeCell ref="J72:K72"/>
    <mergeCell ref="L72:M72"/>
    <mergeCell ref="F73:G73"/>
    <mergeCell ref="H73:I73"/>
    <mergeCell ref="J73:K73"/>
    <mergeCell ref="L73:M73"/>
    <mergeCell ref="F80:G80"/>
    <mergeCell ref="H80:I80"/>
    <mergeCell ref="J80:K80"/>
    <mergeCell ref="L80:M80"/>
    <mergeCell ref="F81:G81"/>
    <mergeCell ref="H81:I81"/>
    <mergeCell ref="J81:K81"/>
    <mergeCell ref="L81:M81"/>
    <mergeCell ref="L61:M61"/>
    <mergeCell ref="F67:G67"/>
    <mergeCell ref="H67:I67"/>
    <mergeCell ref="J67:K67"/>
    <mergeCell ref="L67:M67"/>
    <mergeCell ref="F68:G68"/>
    <mergeCell ref="H68:I68"/>
    <mergeCell ref="J68:K68"/>
    <mergeCell ref="L68:M68"/>
    <mergeCell ref="F69:G69"/>
    <mergeCell ref="H69:I69"/>
    <mergeCell ref="J69:K69"/>
    <mergeCell ref="L69:M69"/>
    <mergeCell ref="F70:G70"/>
    <mergeCell ref="H70:I70"/>
    <mergeCell ref="J70:K70"/>
    <mergeCell ref="L70:M70"/>
    <mergeCell ref="R89:S89"/>
    <mergeCell ref="R90:S90"/>
    <mergeCell ref="R91:S91"/>
    <mergeCell ref="HH16:HI16"/>
    <mergeCell ref="HH17:HI17"/>
    <mergeCell ref="HH18:HI18"/>
    <mergeCell ref="HH19:HI19"/>
    <mergeCell ref="HT26:HU26"/>
    <mergeCell ref="HT27:HU27"/>
    <mergeCell ref="HT28:HU28"/>
    <mergeCell ref="HT29:HU29"/>
    <mergeCell ref="HT30:HU30"/>
    <mergeCell ref="HZ48:IA48"/>
    <mergeCell ref="F55:G55"/>
    <mergeCell ref="H55:I55"/>
    <mergeCell ref="J55:K55"/>
    <mergeCell ref="L55:M55"/>
    <mergeCell ref="F56:G56"/>
    <mergeCell ref="H56:I56"/>
    <mergeCell ref="J56:K56"/>
    <mergeCell ref="L56:M56"/>
    <mergeCell ref="F57:G57"/>
    <mergeCell ref="H57:I57"/>
    <mergeCell ref="J57:K57"/>
    <mergeCell ref="L57:M57"/>
    <mergeCell ref="F58:G58"/>
    <mergeCell ref="H58:I58"/>
    <mergeCell ref="J58:K58"/>
    <mergeCell ref="L58:M58"/>
    <mergeCell ref="F59:G59"/>
    <mergeCell ref="H59:I59"/>
    <mergeCell ref="F60:G60"/>
    <mergeCell ref="HD49:HE49"/>
    <mergeCell ref="HD37:HE37"/>
    <mergeCell ref="HL44:HM44"/>
    <mergeCell ref="HF60:HG60"/>
    <mergeCell ref="HL46:HM46"/>
    <mergeCell ref="GZ69:HA69"/>
    <mergeCell ref="HB48:HC48"/>
    <mergeCell ref="HB49:HC49"/>
    <mergeCell ref="HD55:HE55"/>
    <mergeCell ref="HV16:HW16"/>
    <mergeCell ref="HV17:HW17"/>
    <mergeCell ref="HV18:HW18"/>
    <mergeCell ref="HH90:HI90"/>
    <mergeCell ref="HJ90:HK90"/>
    <mergeCell ref="HH37:HI37"/>
    <mergeCell ref="HJ26:HK26"/>
    <mergeCell ref="HL26:HM26"/>
    <mergeCell ref="HN26:HO26"/>
    <mergeCell ref="HP26:HQ26"/>
    <mergeCell ref="HJ27:HK27"/>
    <mergeCell ref="HL36:HM36"/>
    <mergeCell ref="HL37:HM37"/>
    <mergeCell ref="HL38:HM38"/>
    <mergeCell ref="HJ44:HK44"/>
    <mergeCell ref="GZ88:HA88"/>
    <mergeCell ref="GZ17:HA17"/>
    <mergeCell ref="GZ18:HA18"/>
    <mergeCell ref="HV19:HW19"/>
    <mergeCell ref="IF37:IG37"/>
    <mergeCell ref="IF38:IG38"/>
    <mergeCell ref="HD16:HE16"/>
    <mergeCell ref="HD17:HE17"/>
    <mergeCell ref="HR26:HS26"/>
    <mergeCell ref="HR44:HS44"/>
    <mergeCell ref="HL45:HM45"/>
    <mergeCell ref="HF16:HG16"/>
    <mergeCell ref="HF17:HG17"/>
    <mergeCell ref="HF18:HG18"/>
    <mergeCell ref="HF19:HG19"/>
    <mergeCell ref="FL17:FM17"/>
    <mergeCell ref="FJ18:FK18"/>
    <mergeCell ref="FL18:FM18"/>
    <mergeCell ref="GT37:GU37"/>
    <mergeCell ref="HJ16:HK16"/>
    <mergeCell ref="HJ17:HK17"/>
    <mergeCell ref="HJ18:HK18"/>
    <mergeCell ref="HJ19:HK19"/>
    <mergeCell ref="HZ16:IA16"/>
    <mergeCell ref="HZ17:IA17"/>
    <mergeCell ref="HZ18:IA18"/>
    <mergeCell ref="HZ19:IA19"/>
    <mergeCell ref="IB16:IC16"/>
    <mergeCell ref="IB17:IC17"/>
    <mergeCell ref="IB18:IC18"/>
    <mergeCell ref="IB19:IC19"/>
    <mergeCell ref="HX44:HY44"/>
    <mergeCell ref="GZ19:HA19"/>
    <mergeCell ref="HH26:HI26"/>
    <mergeCell ref="HH38:HI38"/>
    <mergeCell ref="HF38:HG38"/>
    <mergeCell ref="HR108:HS108"/>
    <mergeCell ref="HR109:HS109"/>
    <mergeCell ref="HR110:HS110"/>
    <mergeCell ref="HR111:HS111"/>
    <mergeCell ref="ID109:IE109"/>
    <mergeCell ref="ID110:IE110"/>
    <mergeCell ref="HV56:HW56"/>
    <mergeCell ref="HV57:HW57"/>
    <mergeCell ref="HV58:HW58"/>
    <mergeCell ref="IB108:IC108"/>
    <mergeCell ref="IB109:IC109"/>
    <mergeCell ref="HX111:HY111"/>
    <mergeCell ref="ID111:IE111"/>
    <mergeCell ref="ID47:IE47"/>
    <mergeCell ref="ID48:IE48"/>
    <mergeCell ref="IR108:IS108"/>
    <mergeCell ref="ID100:IE100"/>
    <mergeCell ref="ID101:IE101"/>
    <mergeCell ref="IJ55:IK55"/>
    <mergeCell ref="IH48:II48"/>
    <mergeCell ref="IH49:II49"/>
    <mergeCell ref="IH55:II55"/>
    <mergeCell ref="IF88:IG88"/>
    <mergeCell ref="IF90:IG90"/>
    <mergeCell ref="IF91:IG91"/>
    <mergeCell ref="IH80:II80"/>
    <mergeCell ref="IH81:II81"/>
    <mergeCell ref="IH82:II82"/>
    <mergeCell ref="ID91:IE91"/>
    <mergeCell ref="IF110:IG110"/>
    <mergeCell ref="IF111:IG111"/>
    <mergeCell ref="IF81:IG81"/>
    <mergeCell ref="HH99:HI99"/>
    <mergeCell ref="HP72:HQ72"/>
    <mergeCell ref="ID49:IE49"/>
    <mergeCell ref="ID55:IE55"/>
    <mergeCell ref="ID56:IE56"/>
    <mergeCell ref="ID57:IE57"/>
    <mergeCell ref="ID58:IE58"/>
    <mergeCell ref="HZ36:IA36"/>
    <mergeCell ref="HZ37:IA37"/>
    <mergeCell ref="HZ38:IA38"/>
    <mergeCell ref="HT36:HU36"/>
    <mergeCell ref="HR36:HS36"/>
    <mergeCell ref="HR37:HS37"/>
    <mergeCell ref="HR38:HS38"/>
    <mergeCell ref="HX48:HY48"/>
    <mergeCell ref="HX49:HY49"/>
    <mergeCell ref="HX55:HY55"/>
    <mergeCell ref="HX56:HY56"/>
    <mergeCell ref="HX57:HY57"/>
    <mergeCell ref="HX58:HY58"/>
    <mergeCell ref="ID81:IE81"/>
    <mergeCell ref="ID82:IE82"/>
    <mergeCell ref="HZ60:IA60"/>
    <mergeCell ref="HR56:HS56"/>
    <mergeCell ref="HJ89:HK89"/>
    <mergeCell ref="HP49:HQ49"/>
    <mergeCell ref="HR90:HS90"/>
    <mergeCell ref="HJ92:HK92"/>
    <mergeCell ref="HJ100:HK100"/>
    <mergeCell ref="HH92:HI92"/>
    <mergeCell ref="HL47:HM47"/>
    <mergeCell ref="HL48:HM48"/>
    <mergeCell ref="HP67:HQ67"/>
    <mergeCell ref="HP68:HQ68"/>
    <mergeCell ref="HL67:HM67"/>
    <mergeCell ref="HJ68:HK68"/>
    <mergeCell ref="HJ61:HK61"/>
    <mergeCell ref="HN59:HO59"/>
    <mergeCell ref="HN60:HO60"/>
    <mergeCell ref="HP80:HQ80"/>
    <mergeCell ref="HJ49:HK49"/>
    <mergeCell ref="HH47:HI47"/>
    <mergeCell ref="HH48:HI48"/>
    <mergeCell ref="HN61:HO61"/>
    <mergeCell ref="HP99:HQ99"/>
    <mergeCell ref="HP100:HQ100"/>
    <mergeCell ref="HP73:HQ73"/>
    <mergeCell ref="HL59:HM59"/>
    <mergeCell ref="HL60:HM60"/>
    <mergeCell ref="HN88:HO88"/>
    <mergeCell ref="HN89:HO89"/>
    <mergeCell ref="HP88:HQ88"/>
    <mergeCell ref="HP89:HQ89"/>
    <mergeCell ref="HP92:HQ92"/>
    <mergeCell ref="HN99:HO99"/>
    <mergeCell ref="HN67:HO67"/>
    <mergeCell ref="HJ72:HK72"/>
    <mergeCell ref="HL90:HM90"/>
    <mergeCell ref="HH91:HI91"/>
    <mergeCell ref="HD73:HE73"/>
    <mergeCell ref="HD80:HE80"/>
    <mergeCell ref="HD81:HE81"/>
    <mergeCell ref="HB80:HC80"/>
    <mergeCell ref="HD70:HE70"/>
    <mergeCell ref="GZ72:HA72"/>
    <mergeCell ref="HD71:HE71"/>
    <mergeCell ref="HD58:HE58"/>
    <mergeCell ref="HD67:HE67"/>
    <mergeCell ref="HB57:HC57"/>
    <mergeCell ref="HB58:HC58"/>
    <mergeCell ref="HB59:HC59"/>
    <mergeCell ref="HB60:HC60"/>
    <mergeCell ref="HB61:HC61"/>
    <mergeCell ref="HB67:HC67"/>
    <mergeCell ref="HR57:HS57"/>
    <mergeCell ref="HJ91:HK91"/>
    <mergeCell ref="HP90:HQ90"/>
    <mergeCell ref="HP91:HQ91"/>
    <mergeCell ref="HN90:HO90"/>
    <mergeCell ref="HH28:HI28"/>
    <mergeCell ref="HH29:HI29"/>
    <mergeCell ref="HH30:HI30"/>
    <mergeCell ref="HD44:HE44"/>
    <mergeCell ref="HD45:HE45"/>
    <mergeCell ref="HD46:HE46"/>
    <mergeCell ref="HH44:HI44"/>
    <mergeCell ref="HH45:HI45"/>
    <mergeCell ref="HH46:HI46"/>
    <mergeCell ref="HN46:HO46"/>
    <mergeCell ref="HP29:HQ29"/>
    <mergeCell ref="HJ30:HK30"/>
    <mergeCell ref="HL30:HM30"/>
    <mergeCell ref="HN30:HO30"/>
    <mergeCell ref="HP30:HQ30"/>
    <mergeCell ref="GZ36:HA36"/>
    <mergeCell ref="HH36:HI36"/>
    <mergeCell ref="HN44:HO44"/>
    <mergeCell ref="HN45:HO45"/>
    <mergeCell ref="HN36:HO36"/>
    <mergeCell ref="HN37:HO37"/>
    <mergeCell ref="HP38:HQ38"/>
    <mergeCell ref="HN29:HO29"/>
    <mergeCell ref="HP46:HQ46"/>
    <mergeCell ref="IH46:II46"/>
    <mergeCell ref="IH47:II47"/>
    <mergeCell ref="HL57:HM57"/>
    <mergeCell ref="HL58:HM58"/>
    <mergeCell ref="HF67:HG67"/>
    <mergeCell ref="HF68:HG68"/>
    <mergeCell ref="HB68:HC68"/>
    <mergeCell ref="HB69:HC69"/>
    <mergeCell ref="GZ67:HA67"/>
    <mergeCell ref="GZ68:HA68"/>
    <mergeCell ref="GZ61:HA61"/>
    <mergeCell ref="GZ57:HA57"/>
    <mergeCell ref="HH59:HI59"/>
    <mergeCell ref="HR68:HS68"/>
    <mergeCell ref="IH71:II71"/>
    <mergeCell ref="HZ45:IA45"/>
    <mergeCell ref="IR48:IS48"/>
    <mergeCell ref="HJ71:HK71"/>
    <mergeCell ref="HD56:HE56"/>
    <mergeCell ref="HD57:HE57"/>
    <mergeCell ref="IF45:IG45"/>
    <mergeCell ref="IF46:IG46"/>
    <mergeCell ref="IF47:IG47"/>
    <mergeCell ref="HP47:HQ47"/>
    <mergeCell ref="HR58:HS58"/>
    <mergeCell ref="HD59:HE59"/>
    <mergeCell ref="HD60:HE60"/>
    <mergeCell ref="HD61:HE61"/>
    <mergeCell ref="HL55:HM55"/>
    <mergeCell ref="HL56:HM56"/>
    <mergeCell ref="HN49:HO49"/>
    <mergeCell ref="HD48:HE48"/>
    <mergeCell ref="HL81:HM81"/>
    <mergeCell ref="HL82:HM82"/>
    <mergeCell ref="HL88:HM88"/>
    <mergeCell ref="HL89:HM89"/>
    <mergeCell ref="HN68:HO68"/>
    <mergeCell ref="HV49:HW49"/>
    <mergeCell ref="HV55:HW55"/>
    <mergeCell ref="GL56:GM56"/>
    <mergeCell ref="HF59:HG59"/>
    <mergeCell ref="HR59:HS59"/>
    <mergeCell ref="GX67:GY67"/>
    <mergeCell ref="GX68:GY68"/>
    <mergeCell ref="GX55:GY55"/>
    <mergeCell ref="GX56:GY56"/>
    <mergeCell ref="GX57:GY57"/>
    <mergeCell ref="GX58:GY58"/>
    <mergeCell ref="GX59:GY59"/>
    <mergeCell ref="GX60:GY60"/>
    <mergeCell ref="GX61:GY61"/>
    <mergeCell ref="GN58:GO58"/>
    <mergeCell ref="GN59:GO59"/>
    <mergeCell ref="GN60:GO60"/>
    <mergeCell ref="GN61:GO61"/>
    <mergeCell ref="GL59:GM59"/>
    <mergeCell ref="GV49:GW49"/>
    <mergeCell ref="HJ73:HK73"/>
    <mergeCell ref="HJ80:HK80"/>
    <mergeCell ref="HJ81:HK81"/>
    <mergeCell ref="HJ82:HK82"/>
    <mergeCell ref="GV57:GW57"/>
    <mergeCell ref="GZ81:HA81"/>
    <mergeCell ref="GZ82:HA82"/>
    <mergeCell ref="GT92:GU92"/>
    <mergeCell ref="HR92:HS92"/>
    <mergeCell ref="GT69:GU69"/>
    <mergeCell ref="HR69:HS69"/>
    <mergeCell ref="GT70:GU70"/>
    <mergeCell ref="HR70:HS70"/>
    <mergeCell ref="GT71:GU71"/>
    <mergeCell ref="HR71:HS71"/>
    <mergeCell ref="GT72:GU72"/>
    <mergeCell ref="HR72:HS72"/>
    <mergeCell ref="GT73:GU73"/>
    <mergeCell ref="HR73:HS73"/>
    <mergeCell ref="GT80:GU80"/>
    <mergeCell ref="HR80:HS80"/>
    <mergeCell ref="GT81:GU81"/>
    <mergeCell ref="HR81:HS81"/>
    <mergeCell ref="GT82:GU82"/>
    <mergeCell ref="HR82:HS82"/>
    <mergeCell ref="GT88:GU88"/>
    <mergeCell ref="HR88:HS88"/>
    <mergeCell ref="GV69:GW69"/>
    <mergeCell ref="GV70:GW70"/>
    <mergeCell ref="GV71:GW71"/>
    <mergeCell ref="HB71:HC71"/>
    <mergeCell ref="GX69:GY69"/>
    <mergeCell ref="GX73:GY73"/>
    <mergeCell ref="GX70:GY70"/>
    <mergeCell ref="GX71:GY71"/>
    <mergeCell ref="HR89:HS89"/>
    <mergeCell ref="GZ89:HA89"/>
    <mergeCell ref="GV80:GW80"/>
    <mergeCell ref="HF90:HG90"/>
    <mergeCell ref="FX111:FY111"/>
    <mergeCell ref="GP44:GQ44"/>
    <mergeCell ref="GP45:GQ45"/>
    <mergeCell ref="GP46:GQ46"/>
    <mergeCell ref="GP47:GQ47"/>
    <mergeCell ref="GP48:GQ48"/>
    <mergeCell ref="GP49:GQ49"/>
    <mergeCell ref="GP55:GQ55"/>
    <mergeCell ref="GP56:GQ56"/>
    <mergeCell ref="GP57:GQ57"/>
    <mergeCell ref="GP58:GQ58"/>
    <mergeCell ref="GP59:GQ59"/>
    <mergeCell ref="GP60:GQ60"/>
    <mergeCell ref="GP61:GQ61"/>
    <mergeCell ref="GP67:GQ67"/>
    <mergeCell ref="GP68:GQ68"/>
    <mergeCell ref="GP69:GQ69"/>
    <mergeCell ref="GP70:GQ70"/>
    <mergeCell ref="GB57:GC57"/>
    <mergeCell ref="GB58:GC58"/>
    <mergeCell ref="GN45:GO45"/>
    <mergeCell ref="GN46:GO46"/>
    <mergeCell ref="GN47:GO47"/>
    <mergeCell ref="GN48:GO48"/>
    <mergeCell ref="GF46:GG46"/>
    <mergeCell ref="GF47:GG47"/>
    <mergeCell ref="GB68:GC68"/>
    <mergeCell ref="GH60:GI60"/>
    <mergeCell ref="GH61:GI61"/>
    <mergeCell ref="GB60:GC60"/>
    <mergeCell ref="GJ68:GK68"/>
    <mergeCell ref="GJ69:GK69"/>
    <mergeCell ref="GH16:GI16"/>
    <mergeCell ref="GF36:GG36"/>
    <mergeCell ref="GF37:GG37"/>
    <mergeCell ref="GF38:GG38"/>
    <mergeCell ref="GD36:GE36"/>
    <mergeCell ref="GD37:GE37"/>
    <mergeCell ref="GD38:GE38"/>
    <mergeCell ref="FZ36:GA36"/>
    <mergeCell ref="FZ37:GA37"/>
    <mergeCell ref="FZ38:GA38"/>
    <mergeCell ref="GB36:GC36"/>
    <mergeCell ref="GF30:GG30"/>
    <mergeCell ref="GB26:GC26"/>
    <mergeCell ref="GB27:GC27"/>
    <mergeCell ref="FX29:FY29"/>
    <mergeCell ref="GB38:GC38"/>
    <mergeCell ref="GD17:GE17"/>
    <mergeCell ref="GD18:GE18"/>
    <mergeCell ref="GD27:GE27"/>
    <mergeCell ref="GD30:GE30"/>
    <mergeCell ref="GF29:GG29"/>
    <mergeCell ref="GB30:GC30"/>
    <mergeCell ref="GD16:GE16"/>
    <mergeCell ref="GH30:GI30"/>
    <mergeCell ref="GH29:GI29"/>
    <mergeCell ref="GH17:GI17"/>
    <mergeCell ref="GH18:GI18"/>
    <mergeCell ref="GF16:GG16"/>
    <mergeCell ref="GF17:GG17"/>
    <mergeCell ref="GF18:GG18"/>
    <mergeCell ref="GD26:GE26"/>
    <mergeCell ref="GF26:GG26"/>
    <mergeCell ref="FV16:FW16"/>
    <mergeCell ref="FX16:FY16"/>
    <mergeCell ref="FV17:FW17"/>
    <mergeCell ref="FX17:FY17"/>
    <mergeCell ref="FV18:FW18"/>
    <mergeCell ref="FX18:FY18"/>
    <mergeCell ref="FV19:FW19"/>
    <mergeCell ref="FX19:FY19"/>
    <mergeCell ref="FZ16:GA16"/>
    <mergeCell ref="FZ17:GA17"/>
    <mergeCell ref="FZ18:GA18"/>
    <mergeCell ref="FZ19:GA19"/>
    <mergeCell ref="GB16:GC16"/>
    <mergeCell ref="GB17:GC17"/>
    <mergeCell ref="GB18:GC18"/>
    <mergeCell ref="GB19:GC19"/>
    <mergeCell ref="FV29:FW29"/>
    <mergeCell ref="FZ29:GA29"/>
    <mergeCell ref="FZ28:GA28"/>
    <mergeCell ref="FZ27:GA27"/>
    <mergeCell ref="FV26:FW26"/>
    <mergeCell ref="FX26:FY26"/>
    <mergeCell ref="FZ26:GA26"/>
    <mergeCell ref="FV27:FW27"/>
    <mergeCell ref="GB28:GC28"/>
    <mergeCell ref="FX27:FY27"/>
    <mergeCell ref="GD28:GE28"/>
    <mergeCell ref="GF28:GG28"/>
    <mergeCell ref="GH28:GI28"/>
    <mergeCell ref="GB29:GC29"/>
    <mergeCell ref="GD29:GE29"/>
    <mergeCell ref="GB48:GC48"/>
    <mergeCell ref="GB49:GC49"/>
    <mergeCell ref="GB55:GC55"/>
    <mergeCell ref="GH58:GI58"/>
    <mergeCell ref="GH59:GI59"/>
    <mergeCell ref="GB37:GC37"/>
    <mergeCell ref="GB56:GC56"/>
    <mergeCell ref="GF67:GG67"/>
    <mergeCell ref="GF68:GG68"/>
    <mergeCell ref="GF69:GG69"/>
    <mergeCell ref="GL61:GM61"/>
    <mergeCell ref="GL67:GM67"/>
    <mergeCell ref="GL68:GM68"/>
    <mergeCell ref="GL69:GM69"/>
    <mergeCell ref="GJ67:GK67"/>
    <mergeCell ref="GL55:GM55"/>
    <mergeCell ref="GH48:GI48"/>
    <mergeCell ref="GH49:GI49"/>
    <mergeCell ref="GB45:GC45"/>
    <mergeCell ref="GB46:GC46"/>
    <mergeCell ref="GL28:GM28"/>
    <mergeCell ref="GL29:GM29"/>
    <mergeCell ref="GL30:GM30"/>
    <mergeCell ref="GD46:GE46"/>
    <mergeCell ref="GH36:GI36"/>
    <mergeCell ref="GH37:GI37"/>
    <mergeCell ref="GH38:GI38"/>
    <mergeCell ref="GJ59:GK59"/>
    <mergeCell ref="GR80:GS80"/>
    <mergeCell ref="GR81:GS81"/>
    <mergeCell ref="GL49:GM49"/>
    <mergeCell ref="FV30:FW30"/>
    <mergeCell ref="FX30:FY30"/>
    <mergeCell ref="FZ30:GA30"/>
    <mergeCell ref="GD45:GE45"/>
    <mergeCell ref="GB44:GC44"/>
    <mergeCell ref="GB47:GC47"/>
    <mergeCell ref="FZ55:GA55"/>
    <mergeCell ref="EV48:EW48"/>
    <mergeCell ref="ET57:EU57"/>
    <mergeCell ref="ET71:EU71"/>
    <mergeCell ref="EV71:EW71"/>
    <mergeCell ref="GF44:GG44"/>
    <mergeCell ref="GF45:GG45"/>
    <mergeCell ref="GD49:GE49"/>
    <mergeCell ref="FZ61:GA61"/>
    <mergeCell ref="GJ44:GK44"/>
    <mergeCell ref="GJ45:GK45"/>
    <mergeCell ref="GJ46:GK46"/>
    <mergeCell ref="GF48:GG48"/>
    <mergeCell ref="GF49:GG49"/>
    <mergeCell ref="GH57:GI57"/>
    <mergeCell ref="FZ46:GA46"/>
    <mergeCell ref="FZ47:GA47"/>
    <mergeCell ref="FF57:FG57"/>
    <mergeCell ref="EV60:EW60"/>
    <mergeCell ref="FH55:FI55"/>
    <mergeCell ref="FD70:FE70"/>
    <mergeCell ref="FF70:FG70"/>
    <mergeCell ref="GJ60:GK60"/>
    <mergeCell ref="GL91:GM91"/>
    <mergeCell ref="GN88:GO88"/>
    <mergeCell ref="GN89:GO89"/>
    <mergeCell ref="GL80:GM80"/>
    <mergeCell ref="GL81:GM81"/>
    <mergeCell ref="GL82:GM82"/>
    <mergeCell ref="GN67:GO67"/>
    <mergeCell ref="GN80:GO80"/>
    <mergeCell ref="GN81:GO81"/>
    <mergeCell ref="GL70:GM70"/>
    <mergeCell ref="GL71:GM71"/>
    <mergeCell ref="GN69:GO69"/>
    <mergeCell ref="GP80:GQ80"/>
    <mergeCell ref="GR88:GS88"/>
    <mergeCell ref="GP91:GQ91"/>
    <mergeCell ref="GR91:GS91"/>
    <mergeCell ref="GR89:GS89"/>
    <mergeCell ref="GR90:GS90"/>
    <mergeCell ref="GL88:GM88"/>
    <mergeCell ref="GL89:GM89"/>
    <mergeCell ref="GL90:GM90"/>
    <mergeCell ref="GJ82:GK82"/>
    <mergeCell ref="GJ88:GK88"/>
    <mergeCell ref="GJ89:GK89"/>
    <mergeCell ref="GP90:GQ90"/>
    <mergeCell ref="GJ90:GK90"/>
    <mergeCell ref="GL60:GM60"/>
    <mergeCell ref="GN68:GO68"/>
    <mergeCell ref="GR60:GS60"/>
    <mergeCell ref="GD44:GE44"/>
    <mergeCell ref="FX69:FY69"/>
    <mergeCell ref="FZ68:GA68"/>
    <mergeCell ref="FZ69:GA69"/>
    <mergeCell ref="FZ58:GA58"/>
    <mergeCell ref="FL69:FM69"/>
    <mergeCell ref="FL68:FM68"/>
    <mergeCell ref="FL61:FM61"/>
    <mergeCell ref="EV68:EW68"/>
    <mergeCell ref="ET69:EU69"/>
    <mergeCell ref="EV69:EW69"/>
    <mergeCell ref="FB61:FC61"/>
    <mergeCell ref="FH60:FI60"/>
    <mergeCell ref="FF55:FG55"/>
    <mergeCell ref="FF56:FG56"/>
    <mergeCell ref="FD49:FE49"/>
    <mergeCell ref="FJ59:FK59"/>
    <mergeCell ref="FJ60:FK60"/>
    <mergeCell ref="FF59:FG59"/>
    <mergeCell ref="FL67:FM67"/>
    <mergeCell ref="ET44:EU44"/>
    <mergeCell ref="ET58:EU58"/>
    <mergeCell ref="EV58:EW58"/>
    <mergeCell ref="EV59:EW59"/>
    <mergeCell ref="FN56:FO56"/>
    <mergeCell ref="FZ56:GA56"/>
    <mergeCell ref="ET59:EU59"/>
    <mergeCell ref="FH68:FI68"/>
    <mergeCell ref="FD59:FE59"/>
    <mergeCell ref="FH59:FI59"/>
    <mergeCell ref="FF67:FG67"/>
    <mergeCell ref="EZ67:FA67"/>
    <mergeCell ref="FR16:FS16"/>
    <mergeCell ref="FT16:FU16"/>
    <mergeCell ref="FR17:FS17"/>
    <mergeCell ref="FT17:FU17"/>
    <mergeCell ref="FR18:FS18"/>
    <mergeCell ref="FT18:FU18"/>
    <mergeCell ref="FR19:FS19"/>
    <mergeCell ref="EZ37:FA37"/>
    <mergeCell ref="EZ38:FA38"/>
    <mergeCell ref="EX38:EY38"/>
    <mergeCell ref="FJ19:FK19"/>
    <mergeCell ref="FN29:FO29"/>
    <mergeCell ref="FT27:FU27"/>
    <mergeCell ref="FP19:FQ19"/>
    <mergeCell ref="FT19:FU19"/>
    <mergeCell ref="FJ16:FK16"/>
    <mergeCell ref="FL16:FM16"/>
    <mergeCell ref="FJ17:FK17"/>
    <mergeCell ref="FP16:FQ16"/>
    <mergeCell ref="FF16:FG16"/>
    <mergeCell ref="FB16:FC16"/>
    <mergeCell ref="FN16:FO16"/>
    <mergeCell ref="FN19:FO19"/>
    <mergeCell ref="FN26:FO26"/>
    <mergeCell ref="FH30:FI30"/>
    <mergeCell ref="FF19:FG19"/>
    <mergeCell ref="FB18:FC18"/>
    <mergeCell ref="FB19:FC19"/>
    <mergeCell ref="FD16:FE16"/>
    <mergeCell ref="FD17:FE17"/>
    <mergeCell ref="FD18:FE18"/>
    <mergeCell ref="FD26:FE26"/>
    <mergeCell ref="EB18:EC18"/>
    <mergeCell ref="EP48:EQ48"/>
    <mergeCell ref="EV45:EW45"/>
    <mergeCell ref="ER30:ES30"/>
    <mergeCell ref="EP36:EQ36"/>
    <mergeCell ref="FF18:FG18"/>
    <mergeCell ref="FN17:FO17"/>
    <mergeCell ref="FN18:FO18"/>
    <mergeCell ref="FL19:FM19"/>
    <mergeCell ref="FB36:FC36"/>
    <mergeCell ref="EH46:EI46"/>
    <mergeCell ref="EB19:EC19"/>
    <mergeCell ref="EP30:EQ30"/>
    <mergeCell ref="EN44:EO44"/>
    <mergeCell ref="EN45:EO45"/>
    <mergeCell ref="EN46:EO46"/>
    <mergeCell ref="EB26:EC26"/>
    <mergeCell ref="EN19:EO19"/>
    <mergeCell ref="EP19:EQ19"/>
    <mergeCell ref="EJ19:EK19"/>
    <mergeCell ref="EF19:EG19"/>
    <mergeCell ref="EL48:EM48"/>
    <mergeCell ref="FH18:FI18"/>
    <mergeCell ref="FH19:FI19"/>
    <mergeCell ref="EJ29:EK29"/>
    <mergeCell ref="EH17:EI17"/>
    <mergeCell ref="EJ27:EK27"/>
    <mergeCell ref="EX47:EY47"/>
    <mergeCell ref="FF36:FG36"/>
    <mergeCell ref="EL26:EM26"/>
    <mergeCell ref="FD29:FE29"/>
    <mergeCell ref="ET26:EU26"/>
    <mergeCell ref="EL67:EM67"/>
    <mergeCell ref="EL68:EM68"/>
    <mergeCell ref="EZ60:FA60"/>
    <mergeCell ref="EZ61:FA61"/>
    <mergeCell ref="ET61:EU61"/>
    <mergeCell ref="FD61:FE61"/>
    <mergeCell ref="ET67:EU67"/>
    <mergeCell ref="EV67:EW67"/>
    <mergeCell ref="FB27:FC27"/>
    <mergeCell ref="FB28:FC28"/>
    <mergeCell ref="EZ30:FA30"/>
    <mergeCell ref="FF30:FG30"/>
    <mergeCell ref="EX30:EY30"/>
    <mergeCell ref="FT36:FU36"/>
    <mergeCell ref="FV36:FW36"/>
    <mergeCell ref="FR28:FS28"/>
    <mergeCell ref="FP17:FQ17"/>
    <mergeCell ref="FP18:FQ18"/>
    <mergeCell ref="FF17:FG17"/>
    <mergeCell ref="FB17:FC17"/>
    <mergeCell ref="FB26:FC26"/>
    <mergeCell ref="FF26:FG26"/>
    <mergeCell ref="EN38:EO38"/>
    <mergeCell ref="EL36:EM36"/>
    <mergeCell ref="ET28:EU28"/>
    <mergeCell ref="FF28:FG28"/>
    <mergeCell ref="FF29:FG29"/>
    <mergeCell ref="ER29:ES29"/>
    <mergeCell ref="FH45:FI45"/>
    <mergeCell ref="ET29:EU29"/>
    <mergeCell ref="ET30:EU30"/>
    <mergeCell ref="EZ27:FA27"/>
    <mergeCell ref="ET27:EU27"/>
    <mergeCell ref="ER19:ES19"/>
    <mergeCell ref="ET47:EU47"/>
    <mergeCell ref="EL37:EM37"/>
    <mergeCell ref="EN37:EO37"/>
    <mergeCell ref="CZ8:DA8"/>
    <mergeCell ref="CL7:CM7"/>
    <mergeCell ref="CL8:CM8"/>
    <mergeCell ref="CL9:CM9"/>
    <mergeCell ref="CN7:CO7"/>
    <mergeCell ref="CN8:CO8"/>
    <mergeCell ref="CN9:CO9"/>
    <mergeCell ref="CR7:CS7"/>
    <mergeCell ref="EF18:EG18"/>
    <mergeCell ref="EB17:EC17"/>
    <mergeCell ref="DX17:DY17"/>
    <mergeCell ref="DV16:DW16"/>
    <mergeCell ref="DV17:DW17"/>
    <mergeCell ref="DT16:DU16"/>
    <mergeCell ref="DT17:DU17"/>
    <mergeCell ref="DT18:DU18"/>
    <mergeCell ref="DF16:DG16"/>
    <mergeCell ref="DF17:DG17"/>
    <mergeCell ref="DF18:DG18"/>
    <mergeCell ref="DN16:DO16"/>
    <mergeCell ref="DJ16:DK16"/>
    <mergeCell ref="DH7:DI7"/>
    <mergeCell ref="CP17:CQ17"/>
    <mergeCell ref="DH8:DI8"/>
    <mergeCell ref="EF17:EG17"/>
    <mergeCell ref="DZ17:EA17"/>
    <mergeCell ref="DD7:DE7"/>
    <mergeCell ref="DL28:DM28"/>
    <mergeCell ref="FX89:FY89"/>
    <mergeCell ref="ED17:EE17"/>
    <mergeCell ref="ED18:EE18"/>
    <mergeCell ref="DD8:DE8"/>
    <mergeCell ref="DD9:DE9"/>
    <mergeCell ref="EB16:EC16"/>
    <mergeCell ref="ED16:EE16"/>
    <mergeCell ref="ED19:EE19"/>
    <mergeCell ref="FT101:FU101"/>
    <mergeCell ref="FX81:FY81"/>
    <mergeCell ref="FV80:FW80"/>
    <mergeCell ref="FV72:FW72"/>
    <mergeCell ref="CH7:CI7"/>
    <mergeCell ref="CH8:CI8"/>
    <mergeCell ref="CH9:CI9"/>
    <mergeCell ref="CV9:CW9"/>
    <mergeCell ref="CX9:CY9"/>
    <mergeCell ref="CZ9:DA9"/>
    <mergeCell ref="EZ48:FA48"/>
    <mergeCell ref="EZ44:FA44"/>
    <mergeCell ref="EZ45:FA45"/>
    <mergeCell ref="FD44:FE44"/>
    <mergeCell ref="FH44:FI44"/>
    <mergeCell ref="FL45:FM45"/>
    <mergeCell ref="FL59:FM59"/>
    <mergeCell ref="FJ38:FK38"/>
    <mergeCell ref="FL38:FM38"/>
    <mergeCell ref="FJ44:FK44"/>
    <mergeCell ref="FJ45:FK45"/>
    <mergeCell ref="CR9:CS9"/>
    <mergeCell ref="CT7:CU7"/>
    <mergeCell ref="FT60:FU60"/>
    <mergeCell ref="FX99:FY99"/>
    <mergeCell ref="FX100:FY100"/>
    <mergeCell ref="FX101:FY101"/>
    <mergeCell ref="FX73:FY73"/>
    <mergeCell ref="FZ44:GA44"/>
    <mergeCell ref="FZ45:GA45"/>
    <mergeCell ref="FB47:FC47"/>
    <mergeCell ref="FB48:FC48"/>
    <mergeCell ref="FB49:FC49"/>
    <mergeCell ref="FV101:FW101"/>
    <mergeCell ref="FV59:FW59"/>
    <mergeCell ref="FV60:FW60"/>
    <mergeCell ref="FV61:FW61"/>
    <mergeCell ref="FX61:FY61"/>
    <mergeCell ref="FZ82:GA82"/>
    <mergeCell ref="FZ73:GA73"/>
    <mergeCell ref="FZ71:GA71"/>
    <mergeCell ref="FZ72:GA72"/>
    <mergeCell ref="FB73:FC73"/>
    <mergeCell ref="FB80:FC80"/>
    <mergeCell ref="FD88:FE88"/>
    <mergeCell ref="FD89:FE89"/>
    <mergeCell ref="DP26:DQ26"/>
    <mergeCell ref="FT67:FU67"/>
    <mergeCell ref="B2:DO3"/>
    <mergeCell ref="EZ16:FA16"/>
    <mergeCell ref="EZ17:FA17"/>
    <mergeCell ref="EZ18:FA18"/>
    <mergeCell ref="EZ19:FA19"/>
    <mergeCell ref="FX36:FY36"/>
    <mergeCell ref="FX37:FY37"/>
    <mergeCell ref="FX38:FY38"/>
    <mergeCell ref="FV55:FW55"/>
    <mergeCell ref="FV56:FW56"/>
    <mergeCell ref="FV57:FW57"/>
    <mergeCell ref="FV58:FW58"/>
    <mergeCell ref="EJ38:EK38"/>
    <mergeCell ref="EJ44:EK44"/>
    <mergeCell ref="EH44:EI44"/>
    <mergeCell ref="ET36:EU36"/>
    <mergeCell ref="EV36:EW36"/>
    <mergeCell ref="CR8:CS8"/>
    <mergeCell ref="FH17:FI17"/>
    <mergeCell ref="FB44:FC44"/>
    <mergeCell ref="ER55:ES55"/>
    <mergeCell ref="ET48:EU48"/>
    <mergeCell ref="EV56:EW56"/>
    <mergeCell ref="EV57:EW57"/>
    <mergeCell ref="DX45:DY45"/>
    <mergeCell ref="DX46:DY46"/>
    <mergeCell ref="DZ29:EA29"/>
    <mergeCell ref="CZ7:DA7"/>
    <mergeCell ref="CT8:CU8"/>
    <mergeCell ref="CV8:CW8"/>
    <mergeCell ref="EH45:EI45"/>
    <mergeCell ref="EB45:EC45"/>
    <mergeCell ref="EB46:EC46"/>
    <mergeCell ref="EF36:EG36"/>
    <mergeCell ref="EF37:EG37"/>
    <mergeCell ref="FV111:FW111"/>
    <mergeCell ref="FT99:FU99"/>
    <mergeCell ref="FT100:FU100"/>
    <mergeCell ref="FT88:FU88"/>
    <mergeCell ref="FX92:FY92"/>
    <mergeCell ref="FT111:FU111"/>
    <mergeCell ref="ET45:EU45"/>
    <mergeCell ref="ET46:EU46"/>
    <mergeCell ref="ER46:ES46"/>
    <mergeCell ref="ER38:ES38"/>
    <mergeCell ref="ER36:ES36"/>
    <mergeCell ref="EV44:EW44"/>
    <mergeCell ref="ER44:ES44"/>
    <mergeCell ref="ER45:ES45"/>
    <mergeCell ref="FB38:FC38"/>
    <mergeCell ref="FV71:FW71"/>
    <mergeCell ref="FV90:FW90"/>
    <mergeCell ref="FX91:FY91"/>
    <mergeCell ref="EX72:EY72"/>
    <mergeCell ref="EX73:EY73"/>
    <mergeCell ref="FP68:FQ68"/>
    <mergeCell ref="FR60:FS60"/>
    <mergeCell ref="FP69:FQ69"/>
    <mergeCell ref="FL73:FM73"/>
    <mergeCell ref="FF71:FG71"/>
    <mergeCell ref="FF88:FG88"/>
    <mergeCell ref="FV82:FW82"/>
    <mergeCell ref="FX82:FY82"/>
    <mergeCell ref="FT82:FU82"/>
    <mergeCell ref="FV81:FW81"/>
    <mergeCell ref="FB56:FC56"/>
    <mergeCell ref="ET70:EU70"/>
    <mergeCell ref="FR110:FS110"/>
    <mergeCell ref="FT108:FU108"/>
    <mergeCell ref="GR108:GS108"/>
    <mergeCell ref="FT109:FU109"/>
    <mergeCell ref="GR109:GS109"/>
    <mergeCell ref="FT110:FU110"/>
    <mergeCell ref="GR110:GS110"/>
    <mergeCell ref="FV89:FW89"/>
    <mergeCell ref="FV108:FW108"/>
    <mergeCell ref="GN82:GO82"/>
    <mergeCell ref="GN70:GO70"/>
    <mergeCell ref="GN71:GO71"/>
    <mergeCell ref="GN72:GO72"/>
    <mergeCell ref="GN73:GO73"/>
    <mergeCell ref="FX108:FY108"/>
    <mergeCell ref="FX109:FY109"/>
    <mergeCell ref="FX110:FY110"/>
    <mergeCell ref="FV99:FW99"/>
    <mergeCell ref="FV100:FW100"/>
    <mergeCell ref="FX90:FY90"/>
    <mergeCell ref="FZ90:GA90"/>
    <mergeCell ref="FT89:FU89"/>
    <mergeCell ref="FT90:FU90"/>
    <mergeCell ref="FZ88:GA88"/>
    <mergeCell ref="FZ89:GA89"/>
    <mergeCell ref="FT71:FU71"/>
    <mergeCell ref="FZ70:GA70"/>
    <mergeCell ref="FV109:FW109"/>
    <mergeCell ref="FV110:FW110"/>
    <mergeCell ref="FX71:FY71"/>
    <mergeCell ref="FX72:FY72"/>
    <mergeCell ref="GB88:GC88"/>
    <mergeCell ref="FT68:FU68"/>
    <mergeCell ref="FV67:FW67"/>
    <mergeCell ref="GD67:GE67"/>
    <mergeCell ref="GD68:GE68"/>
    <mergeCell ref="GF61:GG61"/>
    <mergeCell ref="FV68:FW68"/>
    <mergeCell ref="FX68:FY68"/>
    <mergeCell ref="GB80:GC80"/>
    <mergeCell ref="FT69:FU69"/>
    <mergeCell ref="FT72:FU72"/>
    <mergeCell ref="GH71:GI71"/>
    <mergeCell ref="GR82:GS82"/>
    <mergeCell ref="GR67:GS67"/>
    <mergeCell ref="GR68:GS68"/>
    <mergeCell ref="GR69:GS69"/>
    <mergeCell ref="FV69:FW69"/>
    <mergeCell ref="GJ71:GK71"/>
    <mergeCell ref="GJ61:GK61"/>
    <mergeCell ref="GP81:GQ81"/>
    <mergeCell ref="GJ72:GK72"/>
    <mergeCell ref="GJ73:GK73"/>
    <mergeCell ref="GJ80:GK80"/>
    <mergeCell ref="GJ81:GK81"/>
    <mergeCell ref="GL72:GM72"/>
    <mergeCell ref="FV73:FW73"/>
    <mergeCell ref="GL73:GM73"/>
    <mergeCell ref="GB91:GC91"/>
    <mergeCell ref="GB81:GC81"/>
    <mergeCell ref="FV70:FW70"/>
    <mergeCell ref="GH73:GI73"/>
    <mergeCell ref="GD70:GE70"/>
    <mergeCell ref="GD71:GE71"/>
    <mergeCell ref="GD72:GE72"/>
    <mergeCell ref="FR88:FS88"/>
    <mergeCell ref="FZ80:GA80"/>
    <mergeCell ref="FZ81:GA81"/>
    <mergeCell ref="FT81:FU81"/>
    <mergeCell ref="FN80:FO80"/>
    <mergeCell ref="FT73:FU73"/>
    <mergeCell ref="FH81:FI81"/>
    <mergeCell ref="FR81:FS81"/>
    <mergeCell ref="FR82:FS82"/>
    <mergeCell ref="FP82:FQ82"/>
    <mergeCell ref="FP88:FQ88"/>
    <mergeCell ref="FT80:FU80"/>
    <mergeCell ref="FT70:FU70"/>
    <mergeCell ref="FR70:FS70"/>
    <mergeCell ref="FN70:FO70"/>
    <mergeCell ref="FX70:FY70"/>
    <mergeCell ref="GF70:GG70"/>
    <mergeCell ref="GF71:GG71"/>
    <mergeCell ref="GF72:GG72"/>
    <mergeCell ref="FP70:FQ70"/>
    <mergeCell ref="FN72:FO72"/>
    <mergeCell ref="FN81:FO81"/>
    <mergeCell ref="FN82:FO82"/>
    <mergeCell ref="FJ71:FK71"/>
    <mergeCell ref="FR73:FS73"/>
    <mergeCell ref="FR71:FS71"/>
    <mergeCell ref="FL81:FM81"/>
    <mergeCell ref="FL82:FM82"/>
    <mergeCell ref="EZ80:FA80"/>
    <mergeCell ref="FD81:FE81"/>
    <mergeCell ref="ET38:EU38"/>
    <mergeCell ref="EV38:EW38"/>
    <mergeCell ref="EP46:EQ46"/>
    <mergeCell ref="EZ73:FA73"/>
    <mergeCell ref="EV70:EW70"/>
    <mergeCell ref="EX46:EY46"/>
    <mergeCell ref="EZ47:FA47"/>
    <mergeCell ref="FH47:FI47"/>
    <mergeCell ref="FF38:FG38"/>
    <mergeCell ref="FH46:FI46"/>
    <mergeCell ref="FB69:FC69"/>
    <mergeCell ref="FB70:FC70"/>
    <mergeCell ref="EP38:EQ38"/>
    <mergeCell ref="EP44:EQ44"/>
    <mergeCell ref="EP45:EQ45"/>
    <mergeCell ref="EV46:EW46"/>
    <mergeCell ref="FB59:FC59"/>
    <mergeCell ref="FF68:FG68"/>
    <mergeCell ref="FF60:FG60"/>
    <mergeCell ref="EX67:EY67"/>
    <mergeCell ref="EX68:EY68"/>
    <mergeCell ref="FB60:FC60"/>
    <mergeCell ref="ER49:ES49"/>
    <mergeCell ref="FB68:FC68"/>
    <mergeCell ref="ER73:ES73"/>
    <mergeCell ref="FF69:FG69"/>
    <mergeCell ref="EZ71:FA71"/>
    <mergeCell ref="FB72:FC72"/>
    <mergeCell ref="EH30:EI30"/>
    <mergeCell ref="EF26:EG26"/>
    <mergeCell ref="EF27:EG27"/>
    <mergeCell ref="EF28:EG28"/>
    <mergeCell ref="EF29:EG29"/>
    <mergeCell ref="EJ36:EK36"/>
    <mergeCell ref="EH37:EI37"/>
    <mergeCell ref="DZ27:EA27"/>
    <mergeCell ref="DZ28:EA28"/>
    <mergeCell ref="ED29:EE29"/>
    <mergeCell ref="ED36:EE36"/>
    <mergeCell ref="EJ30:EK30"/>
    <mergeCell ref="EF38:EG38"/>
    <mergeCell ref="ED26:EE26"/>
    <mergeCell ref="EJ45:EK45"/>
    <mergeCell ref="EJ46:EK46"/>
    <mergeCell ref="FD72:FE72"/>
    <mergeCell ref="FB67:FC67"/>
    <mergeCell ref="FD67:FE67"/>
    <mergeCell ref="FD68:FE68"/>
    <mergeCell ref="FD69:FE69"/>
    <mergeCell ref="EL38:EM38"/>
    <mergeCell ref="EN60:EO60"/>
    <mergeCell ref="EN61:EO61"/>
    <mergeCell ref="EN69:EO69"/>
    <mergeCell ref="FB29:FC29"/>
    <mergeCell ref="EH38:EI38"/>
    <mergeCell ref="EJ37:EK37"/>
    <mergeCell ref="EN36:EO36"/>
    <mergeCell ref="ET37:EU37"/>
    <mergeCell ref="EP37:EQ37"/>
    <mergeCell ref="EV37:EW37"/>
    <mergeCell ref="CW4:CZ4"/>
    <mergeCell ref="DZ16:EA16"/>
    <mergeCell ref="DZ67:EA67"/>
    <mergeCell ref="DZ18:EA18"/>
    <mergeCell ref="DX19:DY19"/>
    <mergeCell ref="DZ19:EA19"/>
    <mergeCell ref="EN26:EO26"/>
    <mergeCell ref="EL27:EM27"/>
    <mergeCell ref="EN27:EO27"/>
    <mergeCell ref="EL28:EM28"/>
    <mergeCell ref="EN28:EO28"/>
    <mergeCell ref="EL29:EM29"/>
    <mergeCell ref="EN29:EO29"/>
    <mergeCell ref="DV59:DW59"/>
    <mergeCell ref="DT61:DU61"/>
    <mergeCell ref="DV67:DW67"/>
    <mergeCell ref="DT47:DU47"/>
    <mergeCell ref="DV47:DW47"/>
    <mergeCell ref="DV48:DW48"/>
    <mergeCell ref="DT29:DU29"/>
    <mergeCell ref="DP30:DQ30"/>
    <mergeCell ref="DT38:DU38"/>
    <mergeCell ref="DX38:DY38"/>
    <mergeCell ref="DV38:DW38"/>
    <mergeCell ref="DT44:DU44"/>
    <mergeCell ref="EB61:EC61"/>
    <mergeCell ref="EB57:EC57"/>
    <mergeCell ref="EB55:EC55"/>
    <mergeCell ref="EB56:EC56"/>
    <mergeCell ref="EB48:EC48"/>
    <mergeCell ref="EB49:EC49"/>
    <mergeCell ref="DX16:DY16"/>
    <mergeCell ref="EH16:EI16"/>
    <mergeCell ref="ER60:ES60"/>
    <mergeCell ref="ER61:ES61"/>
    <mergeCell ref="EP58:EQ58"/>
    <mergeCell ref="EP59:EQ59"/>
    <mergeCell ref="EP60:EQ60"/>
    <mergeCell ref="EP61:EQ61"/>
    <mergeCell ref="EP56:EQ56"/>
    <mergeCell ref="EP57:EQ57"/>
    <mergeCell ref="EL44:EM44"/>
    <mergeCell ref="EB47:EC47"/>
    <mergeCell ref="EP49:EQ49"/>
    <mergeCell ref="EP55:EQ55"/>
    <mergeCell ref="EB59:EC59"/>
    <mergeCell ref="ED37:EE37"/>
    <mergeCell ref="EH36:EI36"/>
    <mergeCell ref="EH27:EI27"/>
    <mergeCell ref="EL45:EM45"/>
    <mergeCell ref="EL46:EM46"/>
    <mergeCell ref="EH47:EI47"/>
    <mergeCell ref="EH48:EI48"/>
    <mergeCell ref="EH49:EI49"/>
    <mergeCell ref="EF48:EG48"/>
    <mergeCell ref="EF49:EG49"/>
    <mergeCell ref="EF44:EG44"/>
    <mergeCell ref="EF45:EG45"/>
    <mergeCell ref="EF46:EG46"/>
    <mergeCell ref="EF47:EG47"/>
    <mergeCell ref="EH55:EI55"/>
    <mergeCell ref="EP17:EQ17"/>
    <mergeCell ref="EP18:EQ18"/>
    <mergeCell ref="ER18:ES18"/>
    <mergeCell ref="EF81:EG81"/>
    <mergeCell ref="EH80:EI80"/>
    <mergeCell ref="EH81:EI81"/>
    <mergeCell ref="EH82:EI82"/>
    <mergeCell ref="EH88:EI88"/>
    <mergeCell ref="EL82:EM82"/>
    <mergeCell ref="EJ72:EK72"/>
    <mergeCell ref="EJ73:EK73"/>
    <mergeCell ref="EJ81:EK81"/>
    <mergeCell ref="EN111:EO111"/>
    <mergeCell ref="EN81:EO81"/>
    <mergeCell ref="EJ80:EK80"/>
    <mergeCell ref="EF56:EG56"/>
    <mergeCell ref="EL49:EM49"/>
    <mergeCell ref="EL55:EM55"/>
    <mergeCell ref="EJ61:EK61"/>
    <mergeCell ref="EJ67:EK67"/>
    <mergeCell ref="EJ56:EK56"/>
    <mergeCell ref="EJ57:EK57"/>
    <mergeCell ref="EJ58:EK58"/>
    <mergeCell ref="EL60:EM60"/>
    <mergeCell ref="EL61:EM61"/>
    <mergeCell ref="EL57:EM57"/>
    <mergeCell ref="EJ49:EK49"/>
    <mergeCell ref="EJ55:EK55"/>
    <mergeCell ref="EL56:EM56"/>
    <mergeCell ref="EF58:EG58"/>
    <mergeCell ref="EF60:EG60"/>
    <mergeCell ref="EH56:EI56"/>
    <mergeCell ref="EN55:EO55"/>
    <mergeCell ref="EJ111:EK111"/>
    <mergeCell ref="EN56:EO56"/>
    <mergeCell ref="EH69:EI69"/>
    <mergeCell ref="EH73:EI73"/>
    <mergeCell ref="EP82:EQ82"/>
    <mergeCell ref="EP88:EQ88"/>
    <mergeCell ref="EP100:EQ100"/>
    <mergeCell ref="EN57:EO57"/>
    <mergeCell ref="EL73:EM73"/>
    <mergeCell ref="EH71:EI71"/>
    <mergeCell ref="EJ69:EK69"/>
    <mergeCell ref="EL58:EM58"/>
    <mergeCell ref="EL59:EM59"/>
    <mergeCell ref="EJ70:EK70"/>
    <mergeCell ref="EJ71:EK71"/>
    <mergeCell ref="EN70:EO70"/>
    <mergeCell ref="EN71:EO71"/>
    <mergeCell ref="EP67:EQ67"/>
    <mergeCell ref="EP68:EQ68"/>
    <mergeCell ref="EP69:EQ69"/>
    <mergeCell ref="EP72:EQ72"/>
    <mergeCell ref="EP73:EQ73"/>
    <mergeCell ref="EH99:EI99"/>
    <mergeCell ref="EH100:EI100"/>
    <mergeCell ref="EL88:EM88"/>
    <mergeCell ref="EL80:EM80"/>
    <mergeCell ref="EJ59:EK59"/>
    <mergeCell ref="EJ60:EK60"/>
    <mergeCell ref="EN90:EO90"/>
    <mergeCell ref="EL91:EM91"/>
    <mergeCell ref="EN91:EO91"/>
    <mergeCell ref="EL92:EM92"/>
    <mergeCell ref="EP80:EQ80"/>
    <mergeCell ref="EN82:EO82"/>
    <mergeCell ref="ER70:ES70"/>
    <mergeCell ref="ER71:ES71"/>
    <mergeCell ref="ER99:ES99"/>
    <mergeCell ref="ER90:ES90"/>
    <mergeCell ref="ER91:ES91"/>
    <mergeCell ref="ER92:ES92"/>
    <mergeCell ref="EN67:EO67"/>
    <mergeCell ref="EP81:EQ81"/>
    <mergeCell ref="EN88:EO88"/>
    <mergeCell ref="EN80:EO80"/>
    <mergeCell ref="ER72:ES72"/>
    <mergeCell ref="ER80:ES80"/>
    <mergeCell ref="EN72:EO72"/>
    <mergeCell ref="ER68:ES68"/>
    <mergeCell ref="EP71:EQ71"/>
    <mergeCell ref="ER82:ES82"/>
    <mergeCell ref="ER88:ES88"/>
    <mergeCell ref="EF82:EG82"/>
    <mergeCell ref="EF88:EG88"/>
    <mergeCell ref="EF68:EG68"/>
    <mergeCell ref="EH72:EI72"/>
    <mergeCell ref="EF69:EG69"/>
    <mergeCell ref="EF70:EG70"/>
    <mergeCell ref="EF73:EG73"/>
    <mergeCell ref="EP70:EQ70"/>
    <mergeCell ref="EF80:EG80"/>
    <mergeCell ref="EL81:EM81"/>
    <mergeCell ref="EF89:EG89"/>
    <mergeCell ref="EF90:EG90"/>
    <mergeCell ref="EN101:EO101"/>
    <mergeCell ref="EH89:EI89"/>
    <mergeCell ref="EN89:EO89"/>
    <mergeCell ref="EH70:EI70"/>
    <mergeCell ref="EJ82:EK82"/>
    <mergeCell ref="EJ88:EK88"/>
    <mergeCell ref="EF72:EG72"/>
    <mergeCell ref="EF71:EG71"/>
    <mergeCell ref="EN73:EO73"/>
    <mergeCell ref="EL69:EM69"/>
    <mergeCell ref="EL70:EM70"/>
    <mergeCell ref="EL72:EM72"/>
    <mergeCell ref="EP89:EQ89"/>
    <mergeCell ref="EJ89:EK89"/>
    <mergeCell ref="EJ91:EK91"/>
    <mergeCell ref="EJ92:EK92"/>
    <mergeCell ref="EH68:EI68"/>
    <mergeCell ref="EN100:EO100"/>
    <mergeCell ref="EP99:EQ99"/>
    <mergeCell ref="EL71:EM71"/>
    <mergeCell ref="EP110:EQ110"/>
    <mergeCell ref="EP111:EQ111"/>
    <mergeCell ref="EJ110:EK110"/>
    <mergeCell ref="EJ108:EK108"/>
    <mergeCell ref="EJ99:EK99"/>
    <mergeCell ref="EJ100:EK100"/>
    <mergeCell ref="EJ101:EK101"/>
    <mergeCell ref="EJ90:EK90"/>
    <mergeCell ref="EH90:EI90"/>
    <mergeCell ref="EH91:EI91"/>
    <mergeCell ref="EH92:EI92"/>
    <mergeCell ref="EH109:EI109"/>
    <mergeCell ref="EH110:EI110"/>
    <mergeCell ref="EP90:EQ90"/>
    <mergeCell ref="EP91:EQ91"/>
    <mergeCell ref="EP92:EQ92"/>
    <mergeCell ref="EL90:EM90"/>
    <mergeCell ref="EH108:EI108"/>
    <mergeCell ref="EN92:EO92"/>
    <mergeCell ref="EL99:EM99"/>
    <mergeCell ref="EL100:EM100"/>
    <mergeCell ref="EL101:EM101"/>
    <mergeCell ref="EL108:EM108"/>
    <mergeCell ref="EN99:EO99"/>
    <mergeCell ref="EJ109:EK109"/>
    <mergeCell ref="EH111:EI111"/>
    <mergeCell ref="EL110:EM110"/>
    <mergeCell ref="EL109:EM109"/>
    <mergeCell ref="EP101:EQ101"/>
    <mergeCell ref="EP108:EQ108"/>
    <mergeCell ref="EN108:EO108"/>
    <mergeCell ref="EH101:EI101"/>
    <mergeCell ref="EF111:EG111"/>
    <mergeCell ref="DT111:DU111"/>
    <mergeCell ref="EB108:EC108"/>
    <mergeCell ref="EB109:EC109"/>
    <mergeCell ref="EB110:EC110"/>
    <mergeCell ref="EB111:EC111"/>
    <mergeCell ref="DT88:DU88"/>
    <mergeCell ref="DV88:DW88"/>
    <mergeCell ref="EB88:EC88"/>
    <mergeCell ref="DT89:DU89"/>
    <mergeCell ref="DV89:DW89"/>
    <mergeCell ref="EB89:EC89"/>
    <mergeCell ref="DT90:DU90"/>
    <mergeCell ref="EF109:EG109"/>
    <mergeCell ref="EF110:EG110"/>
    <mergeCell ref="EF99:EG99"/>
    <mergeCell ref="DT100:DU100"/>
    <mergeCell ref="ED109:EE109"/>
    <mergeCell ref="ED110:EE110"/>
    <mergeCell ref="EF100:EG100"/>
    <mergeCell ref="ED108:EE108"/>
    <mergeCell ref="EF108:EG108"/>
    <mergeCell ref="DX111:DY111"/>
    <mergeCell ref="DZ109:EA109"/>
    <mergeCell ref="DT109:DU109"/>
    <mergeCell ref="DV108:DW108"/>
    <mergeCell ref="DZ110:EA110"/>
    <mergeCell ref="DV109:DW109"/>
    <mergeCell ref="DV100:DW100"/>
    <mergeCell ref="EF91:EG91"/>
    <mergeCell ref="EF92:EG92"/>
    <mergeCell ref="DZ90:EA90"/>
    <mergeCell ref="DT59:DU59"/>
    <mergeCell ref="DT60:DU60"/>
    <mergeCell ref="DZ68:EA68"/>
    <mergeCell ref="DZ69:EA69"/>
    <mergeCell ref="DT56:DU56"/>
    <mergeCell ref="DT58:DU58"/>
    <mergeCell ref="DZ61:EA61"/>
    <mergeCell ref="DV57:DW57"/>
    <mergeCell ref="ED100:EE100"/>
    <mergeCell ref="DT71:DU71"/>
    <mergeCell ref="DZ72:EA72"/>
    <mergeCell ref="DT69:DU69"/>
    <mergeCell ref="DZ89:EA89"/>
    <mergeCell ref="DT92:DU92"/>
    <mergeCell ref="EB100:EC100"/>
    <mergeCell ref="EB101:EC101"/>
    <mergeCell ref="EB92:EC92"/>
    <mergeCell ref="DX92:DY92"/>
    <mergeCell ref="DV99:DW99"/>
    <mergeCell ref="DT99:DU99"/>
    <mergeCell ref="DV91:DW91"/>
    <mergeCell ref="DV60:DW60"/>
    <mergeCell ref="DV58:DW58"/>
    <mergeCell ref="DV61:DW61"/>
    <mergeCell ref="ED88:EE88"/>
    <mergeCell ref="DT91:DU91"/>
    <mergeCell ref="DZ73:EA73"/>
    <mergeCell ref="DV80:DW80"/>
    <mergeCell ref="EB80:EC80"/>
    <mergeCell ref="EB73:EC73"/>
    <mergeCell ref="DZ80:EA80"/>
    <mergeCell ref="DX80:DY80"/>
    <mergeCell ref="DH72:DI72"/>
    <mergeCell ref="DL80:DM80"/>
    <mergeCell ref="DJ80:DK80"/>
    <mergeCell ref="DH101:DI101"/>
    <mergeCell ref="DH109:DI109"/>
    <mergeCell ref="DH82:DI82"/>
    <mergeCell ref="DT48:DU48"/>
    <mergeCell ref="DT49:DU49"/>
    <mergeCell ref="ED67:EE67"/>
    <mergeCell ref="ED81:EE81"/>
    <mergeCell ref="ED49:EE49"/>
    <mergeCell ref="ED55:EE55"/>
    <mergeCell ref="ED56:EE56"/>
    <mergeCell ref="DV55:DW55"/>
    <mergeCell ref="DZ55:EA55"/>
    <mergeCell ref="DZ56:EA56"/>
    <mergeCell ref="DZ57:EA57"/>
    <mergeCell ref="DZ58:EA58"/>
    <mergeCell ref="ED68:EE68"/>
    <mergeCell ref="ED60:EE60"/>
    <mergeCell ref="DT72:DU72"/>
    <mergeCell ref="DT73:DU73"/>
    <mergeCell ref="DV69:DW69"/>
    <mergeCell ref="DX48:DY48"/>
    <mergeCell ref="ED48:EE48"/>
    <mergeCell ref="EB69:EC69"/>
    <mergeCell ref="EB70:EC70"/>
    <mergeCell ref="DT70:DU70"/>
    <mergeCell ref="DT80:DU80"/>
    <mergeCell ref="DZ71:EA71"/>
    <mergeCell ref="DV70:DW70"/>
    <mergeCell ref="DV71:DW71"/>
    <mergeCell ref="EB99:EC99"/>
    <mergeCell ref="EB90:EC90"/>
    <mergeCell ref="ED71:EE71"/>
    <mergeCell ref="ED72:EE72"/>
    <mergeCell ref="ED73:EE73"/>
    <mergeCell ref="ED80:EE80"/>
    <mergeCell ref="ED70:EE70"/>
    <mergeCell ref="DP110:DQ110"/>
    <mergeCell ref="DX72:DY72"/>
    <mergeCell ref="DX73:DY73"/>
    <mergeCell ref="DX81:DY81"/>
    <mergeCell ref="DV101:DW101"/>
    <mergeCell ref="DX99:DY99"/>
    <mergeCell ref="DZ70:EA70"/>
    <mergeCell ref="EB81:EC81"/>
    <mergeCell ref="EB82:EC82"/>
    <mergeCell ref="DJ108:DK108"/>
    <mergeCell ref="DV72:DW72"/>
    <mergeCell ref="DZ91:EA91"/>
    <mergeCell ref="DT81:DU81"/>
    <mergeCell ref="DT82:DU82"/>
    <mergeCell ref="ED111:EE111"/>
    <mergeCell ref="ED92:EE92"/>
    <mergeCell ref="DR26:DS26"/>
    <mergeCell ref="DR27:DS27"/>
    <mergeCell ref="DR28:DS28"/>
    <mergeCell ref="DR29:DS29"/>
    <mergeCell ref="DX36:DY36"/>
    <mergeCell ref="DX37:DY37"/>
    <mergeCell ref="DR111:DS111"/>
    <mergeCell ref="DR90:DS90"/>
    <mergeCell ref="DR91:DS91"/>
    <mergeCell ref="DR92:DS92"/>
    <mergeCell ref="DR45:DS45"/>
    <mergeCell ref="DT37:DU37"/>
    <mergeCell ref="DV37:DW37"/>
    <mergeCell ref="DR59:DS59"/>
    <mergeCell ref="DR60:DS60"/>
    <mergeCell ref="DR55:DS55"/>
    <mergeCell ref="DR57:DS57"/>
    <mergeCell ref="DR71:DS71"/>
    <mergeCell ref="DR72:DS72"/>
    <mergeCell ref="DR58:DS58"/>
    <mergeCell ref="DT55:DU55"/>
    <mergeCell ref="DT45:DU45"/>
    <mergeCell ref="DT46:DU46"/>
    <mergeCell ref="DZ82:EA82"/>
    <mergeCell ref="DZ81:EA81"/>
    <mergeCell ref="DX110:DY110"/>
    <mergeCell ref="DX91:DY91"/>
    <mergeCell ref="DX60:DY60"/>
    <mergeCell ref="DX61:DY61"/>
    <mergeCell ref="DX67:DY67"/>
    <mergeCell ref="DT19:DU19"/>
    <mergeCell ref="DV19:DW19"/>
    <mergeCell ref="DR44:DS44"/>
    <mergeCell ref="DR38:DS38"/>
    <mergeCell ref="DR37:DS37"/>
    <mergeCell ref="DV18:DW18"/>
    <mergeCell ref="DR17:DS17"/>
    <mergeCell ref="DT28:DU28"/>
    <mergeCell ref="DT26:DU26"/>
    <mergeCell ref="DX44:DY44"/>
    <mergeCell ref="DV30:DW30"/>
    <mergeCell ref="DX28:DY28"/>
    <mergeCell ref="DX29:DY29"/>
    <mergeCell ref="DX30:DY30"/>
    <mergeCell ref="DX27:DY27"/>
    <mergeCell ref="DX26:DY26"/>
    <mergeCell ref="DR19:DS19"/>
    <mergeCell ref="DR30:DS30"/>
    <mergeCell ref="DV26:DW26"/>
    <mergeCell ref="DV27:DW27"/>
    <mergeCell ref="DV28:DW28"/>
    <mergeCell ref="DV29:DW29"/>
    <mergeCell ref="DV44:DW44"/>
    <mergeCell ref="DN26:DO26"/>
    <mergeCell ref="DN27:DO27"/>
    <mergeCell ref="DN28:DO28"/>
    <mergeCell ref="DF111:DG111"/>
    <mergeCell ref="DR109:DS109"/>
    <mergeCell ref="DR110:DS110"/>
    <mergeCell ref="DF109:DG109"/>
    <mergeCell ref="DF110:DG110"/>
    <mergeCell ref="DR99:DS99"/>
    <mergeCell ref="DH92:DI92"/>
    <mergeCell ref="DJ82:DK82"/>
    <mergeCell ref="DR88:DS88"/>
    <mergeCell ref="DL101:DM101"/>
    <mergeCell ref="DJ88:DK88"/>
    <mergeCell ref="DL111:DM111"/>
    <mergeCell ref="DJ111:DK111"/>
    <mergeCell ref="DH90:DI90"/>
    <mergeCell ref="DJ109:DK109"/>
    <mergeCell ref="DH110:DI110"/>
    <mergeCell ref="DF108:DG108"/>
    <mergeCell ref="DH89:DI89"/>
    <mergeCell ref="DJ68:DK68"/>
    <mergeCell ref="DP27:DQ27"/>
    <mergeCell ref="DH100:DI100"/>
    <mergeCell ref="DJ89:DK89"/>
    <mergeCell ref="DJ90:DK90"/>
    <mergeCell ref="DJ91:DK91"/>
    <mergeCell ref="DJ92:DK92"/>
    <mergeCell ref="DJ99:DK99"/>
    <mergeCell ref="DJ100:DK100"/>
    <mergeCell ref="DH88:DI88"/>
    <mergeCell ref="DP80:DQ80"/>
    <mergeCell ref="DN111:DO111"/>
    <mergeCell ref="DR108:DS108"/>
    <mergeCell ref="DP91:DQ91"/>
    <mergeCell ref="DN109:DO109"/>
    <mergeCell ref="DH111:DI111"/>
    <mergeCell ref="DN82:DO82"/>
    <mergeCell ref="DN90:DO90"/>
    <mergeCell ref="DJ72:DK72"/>
    <mergeCell ref="DJ60:DK60"/>
    <mergeCell ref="DJ81:DK81"/>
    <mergeCell ref="DJ69:DK69"/>
    <mergeCell ref="DH68:DI68"/>
    <mergeCell ref="DJ67:DK67"/>
    <mergeCell ref="DL70:DM70"/>
    <mergeCell ref="DL71:DM71"/>
    <mergeCell ref="DF91:DG91"/>
    <mergeCell ref="DF68:DG68"/>
    <mergeCell ref="DF60:DG60"/>
    <mergeCell ref="DF100:DG100"/>
    <mergeCell ref="DN73:DO73"/>
    <mergeCell ref="DN80:DO80"/>
    <mergeCell ref="DL82:DM82"/>
    <mergeCell ref="DL73:DM73"/>
    <mergeCell ref="DJ110:DK110"/>
    <mergeCell ref="DJ101:DK101"/>
    <mergeCell ref="DH70:DI70"/>
    <mergeCell ref="DJ71:DK71"/>
    <mergeCell ref="DJ70:DK70"/>
    <mergeCell ref="DH91:DI91"/>
    <mergeCell ref="DH73:DI73"/>
    <mergeCell ref="DH99:DI99"/>
    <mergeCell ref="DP88:DQ88"/>
    <mergeCell ref="DJ73:DK73"/>
    <mergeCell ref="DL88:DM88"/>
    <mergeCell ref="DL89:DM89"/>
    <mergeCell ref="DH108:DI108"/>
    <mergeCell ref="DF99:DG99"/>
    <mergeCell ref="DF82:DG82"/>
    <mergeCell ref="CL100:CM100"/>
    <mergeCell ref="CL92:CM92"/>
    <mergeCell ref="CV90:CW90"/>
    <mergeCell ref="CL99:CM99"/>
    <mergeCell ref="CZ99:DA99"/>
    <mergeCell ref="CV82:CW82"/>
    <mergeCell ref="CN88:CO88"/>
    <mergeCell ref="DF72:DG72"/>
    <mergeCell ref="DF70:DG70"/>
    <mergeCell ref="DF88:DG88"/>
    <mergeCell ref="CX101:CY101"/>
    <mergeCell ref="DB73:DC73"/>
    <mergeCell ref="DB99:DC99"/>
    <mergeCell ref="DB89:DC89"/>
    <mergeCell ref="DB90:DC90"/>
    <mergeCell ref="CX99:CY99"/>
    <mergeCell ref="CZ82:DA82"/>
    <mergeCell ref="CX81:CY81"/>
    <mergeCell ref="CV88:CW88"/>
    <mergeCell ref="CX90:CY90"/>
    <mergeCell ref="CV89:CW89"/>
    <mergeCell ref="CZ88:DA88"/>
    <mergeCell ref="CV92:CW92"/>
    <mergeCell ref="DB92:DC92"/>
    <mergeCell ref="CX72:CY72"/>
    <mergeCell ref="DF101:DG101"/>
    <mergeCell ref="DF92:DG92"/>
    <mergeCell ref="CZ89:DA89"/>
    <mergeCell ref="DF89:DG89"/>
    <mergeCell ref="CB90:CC90"/>
    <mergeCell ref="DD100:DE100"/>
    <mergeCell ref="DB100:DC100"/>
    <mergeCell ref="DB91:DC91"/>
    <mergeCell ref="DF71:DG71"/>
    <mergeCell ref="CR92:CS92"/>
    <mergeCell ref="BZ99:CA99"/>
    <mergeCell ref="DD92:DE92"/>
    <mergeCell ref="CJ71:CK71"/>
    <mergeCell ref="BZ71:CA71"/>
    <mergeCell ref="CB70:CC70"/>
    <mergeCell ref="CJ70:CK70"/>
    <mergeCell ref="DF90:DG90"/>
    <mergeCell ref="DD99:DE99"/>
    <mergeCell ref="CN71:CO71"/>
    <mergeCell ref="CN73:CO73"/>
    <mergeCell ref="CH80:CI80"/>
    <mergeCell ref="CB80:CC80"/>
    <mergeCell ref="CP73:CQ73"/>
    <mergeCell ref="CL82:CM82"/>
    <mergeCell ref="CL80:CM80"/>
    <mergeCell ref="CL81:CM81"/>
    <mergeCell ref="CN70:CO70"/>
    <mergeCell ref="CH73:CI73"/>
    <mergeCell ref="CD72:CE72"/>
    <mergeCell ref="CJ72:CK72"/>
    <mergeCell ref="CN90:CO90"/>
    <mergeCell ref="CL110:CM110"/>
    <mergeCell ref="CH109:CI109"/>
    <mergeCell ref="CZ92:DA92"/>
    <mergeCell ref="CZ108:DA108"/>
    <mergeCell ref="CP110:CQ110"/>
    <mergeCell ref="CX110:CY110"/>
    <mergeCell ref="CR110:CS110"/>
    <mergeCell ref="CP81:CQ81"/>
    <mergeCell ref="CZ91:DA91"/>
    <mergeCell ref="CB82:CC82"/>
    <mergeCell ref="CF82:CG82"/>
    <mergeCell ref="CH81:CI81"/>
    <mergeCell ref="CN109:CO109"/>
    <mergeCell ref="CR109:CS109"/>
    <mergeCell ref="CT108:CU108"/>
    <mergeCell ref="CV108:CW108"/>
    <mergeCell ref="CR108:CS108"/>
    <mergeCell ref="CR91:CS91"/>
    <mergeCell ref="CH92:CI92"/>
    <mergeCell ref="CN92:CO92"/>
    <mergeCell ref="CP89:CQ89"/>
    <mergeCell ref="CR89:CS89"/>
    <mergeCell ref="CP90:CQ90"/>
    <mergeCell ref="CP91:CQ91"/>
    <mergeCell ref="CZ101:DA101"/>
    <mergeCell ref="CL101:CM101"/>
    <mergeCell ref="CN101:CO101"/>
    <mergeCell ref="CP101:CQ101"/>
    <mergeCell ref="CT89:CU89"/>
    <mergeCell ref="CR88:CS88"/>
    <mergeCell ref="CR90:CS90"/>
    <mergeCell ref="CN72:CO72"/>
    <mergeCell ref="CB109:CC109"/>
    <mergeCell ref="CJ91:CK91"/>
    <mergeCell ref="CD101:CE101"/>
    <mergeCell ref="CD89:CE89"/>
    <mergeCell ref="CD73:CE73"/>
    <mergeCell ref="CD109:CE109"/>
    <mergeCell ref="CD108:CE108"/>
    <mergeCell ref="CJ108:CK108"/>
    <mergeCell ref="CB108:CC108"/>
    <mergeCell ref="CH108:CI108"/>
    <mergeCell ref="CF108:CG108"/>
    <mergeCell ref="CT73:CU73"/>
    <mergeCell ref="CX89:CY89"/>
    <mergeCell ref="CZ72:DA72"/>
    <mergeCell ref="CZ70:DA70"/>
    <mergeCell ref="CZ71:DA71"/>
    <mergeCell ref="CF101:CG101"/>
    <mergeCell ref="CP88:CQ88"/>
    <mergeCell ref="CH100:CI100"/>
    <mergeCell ref="CH88:CI88"/>
    <mergeCell ref="CD99:CE99"/>
    <mergeCell ref="CJ92:CK92"/>
    <mergeCell ref="CJ89:CK89"/>
    <mergeCell ref="CJ90:CK90"/>
    <mergeCell ref="CF91:CG91"/>
    <mergeCell ref="CJ88:CK88"/>
    <mergeCell ref="CD90:CE90"/>
    <mergeCell ref="CH89:CI89"/>
    <mergeCell ref="CH90:CI90"/>
    <mergeCell ref="CH91:CI91"/>
    <mergeCell ref="CF88:CG88"/>
    <mergeCell ref="CP92:CQ92"/>
    <mergeCell ref="CZ109:DA109"/>
    <mergeCell ref="CX109:CY109"/>
    <mergeCell ref="CZ110:DA110"/>
    <mergeCell ref="CZ111:DA111"/>
    <mergeCell ref="CT88:CU88"/>
    <mergeCell ref="CR80:CS80"/>
    <mergeCell ref="CX88:CY88"/>
    <mergeCell ref="CR82:CS82"/>
    <mergeCell ref="CT80:CU80"/>
    <mergeCell ref="CV80:CW80"/>
    <mergeCell ref="DB80:DC80"/>
    <mergeCell ref="DD110:DE110"/>
    <mergeCell ref="DB72:DC72"/>
    <mergeCell ref="CX100:CY100"/>
    <mergeCell ref="CX91:CY91"/>
    <mergeCell ref="CR72:CS72"/>
    <mergeCell ref="DD72:DE72"/>
    <mergeCell ref="DD73:DE73"/>
    <mergeCell ref="DD108:DE108"/>
    <mergeCell ref="DD109:DE109"/>
    <mergeCell ref="DB109:DC109"/>
    <mergeCell ref="DB110:DC110"/>
    <mergeCell ref="DB111:DC111"/>
    <mergeCell ref="DB101:DC101"/>
    <mergeCell ref="DD101:DE101"/>
    <mergeCell ref="CR100:CS100"/>
    <mergeCell ref="CZ100:DA100"/>
    <mergeCell ref="CT100:CU100"/>
    <mergeCell ref="CV72:CW72"/>
    <mergeCell ref="CV71:CW71"/>
    <mergeCell ref="CT72:CU72"/>
    <mergeCell ref="CT70:CU70"/>
    <mergeCell ref="CV67:CW67"/>
    <mergeCell ref="DD68:DE68"/>
    <mergeCell ref="CX111:CY111"/>
    <mergeCell ref="CT110:CU110"/>
    <mergeCell ref="CV110:CW110"/>
    <mergeCell ref="DD111:DE111"/>
    <mergeCell ref="DD80:DE80"/>
    <mergeCell ref="DB108:DC108"/>
    <mergeCell ref="DB82:DC82"/>
    <mergeCell ref="CT92:CU92"/>
    <mergeCell ref="CT101:CU101"/>
    <mergeCell ref="CV99:CW99"/>
    <mergeCell ref="CV100:CW100"/>
    <mergeCell ref="CV101:CW101"/>
    <mergeCell ref="CX73:CY73"/>
    <mergeCell ref="CV73:CW73"/>
    <mergeCell ref="CZ90:DA90"/>
    <mergeCell ref="DB88:DC88"/>
    <mergeCell ref="CX108:CY108"/>
    <mergeCell ref="CZ68:DA68"/>
    <mergeCell ref="DB68:DC68"/>
    <mergeCell ref="CX71:CY71"/>
    <mergeCell ref="CV70:CW70"/>
    <mergeCell ref="CT69:CU69"/>
    <mergeCell ref="CX69:CY69"/>
    <mergeCell ref="DH56:DI56"/>
    <mergeCell ref="DH57:DI57"/>
    <mergeCell ref="CV57:CW57"/>
    <mergeCell ref="CT71:CU71"/>
    <mergeCell ref="CV81:CW81"/>
    <mergeCell ref="CT81:CU81"/>
    <mergeCell ref="DB70:DC70"/>
    <mergeCell ref="CV91:CW91"/>
    <mergeCell ref="DH69:DI69"/>
    <mergeCell ref="CT91:CU91"/>
    <mergeCell ref="DF69:DG69"/>
    <mergeCell ref="CV69:CW69"/>
    <mergeCell ref="CX80:CY80"/>
    <mergeCell ref="CZ73:DA73"/>
    <mergeCell ref="CZ80:DA80"/>
    <mergeCell ref="DB69:DC69"/>
    <mergeCell ref="DD67:DE67"/>
    <mergeCell ref="DD81:DE81"/>
    <mergeCell ref="DD82:DE82"/>
    <mergeCell ref="DD88:DE88"/>
    <mergeCell ref="DD89:DE89"/>
    <mergeCell ref="DD90:DE90"/>
    <mergeCell ref="DD70:DE70"/>
    <mergeCell ref="DD91:DE91"/>
    <mergeCell ref="DF81:DG81"/>
    <mergeCell ref="DF73:DG73"/>
    <mergeCell ref="DF80:DG80"/>
    <mergeCell ref="DH81:DI81"/>
    <mergeCell ref="DD69:DE69"/>
    <mergeCell ref="CT82:CU82"/>
    <mergeCell ref="DH80:DI80"/>
    <mergeCell ref="DH71:DI71"/>
    <mergeCell ref="DT67:DU67"/>
    <mergeCell ref="DT68:DU68"/>
    <mergeCell ref="DB48:DC48"/>
    <mergeCell ref="DB49:DC49"/>
    <mergeCell ref="DH58:DI58"/>
    <mergeCell ref="DH59:DI59"/>
    <mergeCell ref="CL17:CM17"/>
    <mergeCell ref="CX68:CY68"/>
    <mergeCell ref="CX60:CY60"/>
    <mergeCell ref="CX61:CY61"/>
    <mergeCell ref="CX67:CY67"/>
    <mergeCell ref="DF61:DG61"/>
    <mergeCell ref="CX26:CY26"/>
    <mergeCell ref="DH55:DI55"/>
    <mergeCell ref="DH44:DI44"/>
    <mergeCell ref="DH61:DI61"/>
    <mergeCell ref="CT59:CU59"/>
    <mergeCell ref="CT36:CU36"/>
    <mergeCell ref="DJ61:DK61"/>
    <mergeCell ref="DF67:DG67"/>
    <mergeCell ref="DJ57:DK57"/>
    <mergeCell ref="DF59:DG59"/>
    <mergeCell ref="CL36:CM36"/>
    <mergeCell ref="CV59:CW59"/>
    <mergeCell ref="DJ58:DK58"/>
    <mergeCell ref="CT61:CU61"/>
    <mergeCell ref="DB67:DC67"/>
    <mergeCell ref="CN59:CO59"/>
    <mergeCell ref="CN60:CO60"/>
    <mergeCell ref="DH60:DI60"/>
    <mergeCell ref="CT60:CU60"/>
    <mergeCell ref="DH67:DI67"/>
    <mergeCell ref="DF57:DG57"/>
    <mergeCell ref="CF17:CG17"/>
    <mergeCell ref="CJ17:CK17"/>
    <mergeCell ref="DB44:DC44"/>
    <mergeCell ref="CZ45:DA45"/>
    <mergeCell ref="AT16:AU16"/>
    <mergeCell ref="CV46:CW46"/>
    <mergeCell ref="CV45:CW45"/>
    <mergeCell ref="CT46:CU46"/>
    <mergeCell ref="CV58:CW58"/>
    <mergeCell ref="DF36:DG36"/>
    <mergeCell ref="CX49:CY49"/>
    <mergeCell ref="CT28:CU28"/>
    <mergeCell ref="DB19:DC19"/>
    <mergeCell ref="DF58:DG58"/>
    <mergeCell ref="AZ26:BA26"/>
    <mergeCell ref="BB26:BC26"/>
    <mergeCell ref="BD26:BE26"/>
    <mergeCell ref="BF26:BG26"/>
    <mergeCell ref="DD16:DE16"/>
    <mergeCell ref="CP37:CQ37"/>
    <mergeCell ref="CT55:CU55"/>
    <mergeCell ref="CX36:CY36"/>
    <mergeCell ref="CN58:CO58"/>
    <mergeCell ref="CL38:CM38"/>
    <mergeCell ref="DB55:DC55"/>
    <mergeCell ref="AX16:AY16"/>
    <mergeCell ref="CH29:CI29"/>
    <mergeCell ref="DD17:DE17"/>
    <mergeCell ref="DD18:DE18"/>
    <mergeCell ref="DD19:DE19"/>
    <mergeCell ref="CN17:CO17"/>
    <mergeCell ref="CL56:CM56"/>
    <mergeCell ref="CL47:CM47"/>
    <mergeCell ref="CP38:CQ38"/>
    <mergeCell ref="CV38:CW38"/>
    <mergeCell ref="CT58:CU58"/>
    <mergeCell ref="CX44:CY44"/>
    <mergeCell ref="CX45:CY45"/>
    <mergeCell ref="CT37:CU37"/>
    <mergeCell ref="CT38:CU38"/>
    <mergeCell ref="CL58:CM58"/>
    <mergeCell ref="CV44:CW44"/>
    <mergeCell ref="CX46:CY46"/>
    <mergeCell ref="CN37:CO37"/>
    <mergeCell ref="CP45:CQ45"/>
    <mergeCell ref="CP59:CQ59"/>
    <mergeCell ref="AT7:AU7"/>
    <mergeCell ref="AT8:AU8"/>
    <mergeCell ref="AT9:AU9"/>
    <mergeCell ref="CH18:CI18"/>
    <mergeCell ref="CF18:CG18"/>
    <mergeCell ref="CV26:CW26"/>
    <mergeCell ref="CX8:CY8"/>
    <mergeCell ref="CV7:CW7"/>
    <mergeCell ref="CX7:CY7"/>
    <mergeCell ref="CP67:CQ67"/>
    <mergeCell ref="CP56:CQ56"/>
    <mergeCell ref="CT47:CU47"/>
    <mergeCell ref="CX56:CY56"/>
    <mergeCell ref="CV37:CW37"/>
    <mergeCell ref="CV61:CW61"/>
    <mergeCell ref="DB59:DC59"/>
    <mergeCell ref="DB60:DC60"/>
    <mergeCell ref="DB61:DC61"/>
    <mergeCell ref="DB38:DC38"/>
    <mergeCell ref="CZ37:DA37"/>
    <mergeCell ref="DD44:DE44"/>
    <mergeCell ref="DD45:DE45"/>
    <mergeCell ref="CZ59:DA59"/>
    <mergeCell ref="DD58:DE58"/>
    <mergeCell ref="CZ60:DA60"/>
    <mergeCell ref="DD57:DE57"/>
    <mergeCell ref="DD55:DE55"/>
    <mergeCell ref="CZ56:DA56"/>
    <mergeCell ref="DB56:DC56"/>
    <mergeCell ref="CT57:CU57"/>
    <mergeCell ref="CR60:CS60"/>
    <mergeCell ref="CP48:CQ48"/>
    <mergeCell ref="CN68:CO68"/>
    <mergeCell ref="CP68:CQ68"/>
    <mergeCell ref="CR61:CS61"/>
    <mergeCell ref="CT68:CU68"/>
    <mergeCell ref="CZ61:DA61"/>
    <mergeCell ref="CN110:CO110"/>
    <mergeCell ref="CP108:CQ108"/>
    <mergeCell ref="CP100:CQ100"/>
    <mergeCell ref="CN91:CO91"/>
    <mergeCell ref="DD71:DE71"/>
    <mergeCell ref="DD59:DE59"/>
    <mergeCell ref="DD60:DE60"/>
    <mergeCell ref="CX82:CY82"/>
    <mergeCell ref="CZ81:DA81"/>
    <mergeCell ref="DB81:DC81"/>
    <mergeCell ref="CR111:CS111"/>
    <mergeCell ref="CT111:CU111"/>
    <mergeCell ref="CV111:CW111"/>
    <mergeCell ref="CX92:CY92"/>
    <mergeCell ref="CT99:CU99"/>
    <mergeCell ref="CP99:CQ99"/>
    <mergeCell ref="CR99:CS99"/>
    <mergeCell ref="CR101:CS101"/>
    <mergeCell ref="CN100:CO100"/>
    <mergeCell ref="CP109:CQ109"/>
    <mergeCell ref="CT109:CU109"/>
    <mergeCell ref="CV109:CW109"/>
    <mergeCell ref="CP82:CQ82"/>
    <mergeCell ref="CR71:CS71"/>
    <mergeCell ref="CP72:CQ72"/>
    <mergeCell ref="CP80:CQ80"/>
    <mergeCell ref="DB71:DC71"/>
    <mergeCell ref="CX70:CY70"/>
    <mergeCell ref="DD61:DE61"/>
    <mergeCell ref="CV60:CW60"/>
    <mergeCell ref="CZ67:DA67"/>
    <mergeCell ref="CB81:CC81"/>
    <mergeCell ref="CB89:CC89"/>
    <mergeCell ref="CJ100:CK100"/>
    <mergeCell ref="CB101:CC101"/>
    <mergeCell ref="CD91:CE91"/>
    <mergeCell ref="CD100:CE100"/>
    <mergeCell ref="CD82:CE82"/>
    <mergeCell ref="CB100:CC100"/>
    <mergeCell ref="CP111:CQ111"/>
    <mergeCell ref="CN111:CO111"/>
    <mergeCell ref="CL111:CM111"/>
    <mergeCell ref="CL108:CM108"/>
    <mergeCell ref="CJ111:CK111"/>
    <mergeCell ref="CJ110:CK110"/>
    <mergeCell ref="CL109:CM109"/>
    <mergeCell ref="CH111:CI111"/>
    <mergeCell ref="CH110:CI110"/>
    <mergeCell ref="CL89:CM89"/>
    <mergeCell ref="CF111:CG111"/>
    <mergeCell ref="CF99:CG99"/>
    <mergeCell ref="CF92:CG92"/>
    <mergeCell ref="CB91:CC91"/>
    <mergeCell ref="CD92:CE92"/>
    <mergeCell ref="CH99:CI99"/>
    <mergeCell ref="CF89:CG89"/>
    <mergeCell ref="CF90:CG90"/>
    <mergeCell ref="CN99:CO99"/>
    <mergeCell ref="CL91:CM91"/>
    <mergeCell ref="BT61:BU61"/>
    <mergeCell ref="CB111:CC111"/>
    <mergeCell ref="CB92:CC92"/>
    <mergeCell ref="CD110:CE110"/>
    <mergeCell ref="CB110:CC110"/>
    <mergeCell ref="CF109:CG109"/>
    <mergeCell ref="CF110:CG110"/>
    <mergeCell ref="CD111:CE111"/>
    <mergeCell ref="CB99:CC99"/>
    <mergeCell ref="CH101:CI101"/>
    <mergeCell ref="CJ101:CK101"/>
    <mergeCell ref="CF100:CG100"/>
    <mergeCell ref="CJ109:CK109"/>
    <mergeCell ref="BH26:BI26"/>
    <mergeCell ref="BJ26:BK26"/>
    <mergeCell ref="BL26:BM26"/>
    <mergeCell ref="BN26:BO26"/>
    <mergeCell ref="BX46:BY46"/>
    <mergeCell ref="CH45:CI45"/>
    <mergeCell ref="BZ29:CA29"/>
    <mergeCell ref="CF46:CG46"/>
    <mergeCell ref="CF81:CG81"/>
    <mergeCell ref="CD81:CE81"/>
    <mergeCell ref="CD80:CE80"/>
    <mergeCell ref="CF71:CG71"/>
    <mergeCell ref="CF68:CG68"/>
    <mergeCell ref="BZ68:CA68"/>
    <mergeCell ref="BX67:BY67"/>
    <mergeCell ref="BX90:BY90"/>
    <mergeCell ref="BV92:BW92"/>
    <mergeCell ref="BV90:BW90"/>
    <mergeCell ref="BX100:BY100"/>
    <mergeCell ref="R55:S55"/>
    <mergeCell ref="R56:S56"/>
    <mergeCell ref="R57:S57"/>
    <mergeCell ref="R58:S58"/>
    <mergeCell ref="R59:S59"/>
    <mergeCell ref="R60:S60"/>
    <mergeCell ref="J59:K59"/>
    <mergeCell ref="L59:M59"/>
    <mergeCell ref="AN26:AO26"/>
    <mergeCell ref="AP26:AQ26"/>
    <mergeCell ref="BX58:BY58"/>
    <mergeCell ref="BT59:BU59"/>
    <mergeCell ref="BZ58:CA58"/>
    <mergeCell ref="CD60:CE60"/>
    <mergeCell ref="P37:Q37"/>
    <mergeCell ref="P38:Q38"/>
    <mergeCell ref="BL38:BM38"/>
    <mergeCell ref="BN38:BO38"/>
    <mergeCell ref="BP38:BQ38"/>
    <mergeCell ref="BR38:BS38"/>
    <mergeCell ref="AT38:AU38"/>
    <mergeCell ref="T36:U36"/>
    <mergeCell ref="BZ57:CA57"/>
    <mergeCell ref="BZ36:CA36"/>
    <mergeCell ref="BZ55:CA55"/>
    <mergeCell ref="BX57:BY57"/>
    <mergeCell ref="BX60:BY60"/>
    <mergeCell ref="J60:K60"/>
    <mergeCell ref="CB19:CC19"/>
    <mergeCell ref="CH44:CI44"/>
    <mergeCell ref="CB38:CC38"/>
    <mergeCell ref="B12:C12"/>
    <mergeCell ref="BR27:BS27"/>
    <mergeCell ref="B19:E19"/>
    <mergeCell ref="B17:E17"/>
    <mergeCell ref="H16:I16"/>
    <mergeCell ref="J16:K16"/>
    <mergeCell ref="L16:M16"/>
    <mergeCell ref="BB18:BC18"/>
    <mergeCell ref="AZ18:BA18"/>
    <mergeCell ref="AL18:AM18"/>
    <mergeCell ref="AN18:AO18"/>
    <mergeCell ref="BP27:BQ27"/>
    <mergeCell ref="BT17:BU17"/>
    <mergeCell ref="BT18:BU18"/>
    <mergeCell ref="BJ19:BK19"/>
    <mergeCell ref="BL19:BM19"/>
    <mergeCell ref="BN28:BO28"/>
    <mergeCell ref="BN36:BO36"/>
    <mergeCell ref="BP36:BQ36"/>
    <mergeCell ref="BR36:BS36"/>
    <mergeCell ref="BT26:BU26"/>
    <mergeCell ref="BX26:BY26"/>
    <mergeCell ref="CH17:CI17"/>
    <mergeCell ref="CD19:CE19"/>
    <mergeCell ref="BD18:BE18"/>
    <mergeCell ref="BP19:BQ19"/>
    <mergeCell ref="CF38:CG38"/>
    <mergeCell ref="CF44:CG44"/>
    <mergeCell ref="CH37:CI37"/>
    <mergeCell ref="BH16:BI16"/>
    <mergeCell ref="BJ16:BK16"/>
    <mergeCell ref="BJ17:BK17"/>
    <mergeCell ref="BP16:BQ16"/>
    <mergeCell ref="BV26:BW26"/>
    <mergeCell ref="BX27:BY27"/>
    <mergeCell ref="BZ27:CA27"/>
    <mergeCell ref="BN18:BO18"/>
    <mergeCell ref="BT44:BU44"/>
    <mergeCell ref="BV17:BW17"/>
    <mergeCell ref="BV18:BW18"/>
    <mergeCell ref="BP17:BQ17"/>
    <mergeCell ref="BV16:BW16"/>
    <mergeCell ref="BX16:BY16"/>
    <mergeCell ref="BN16:BO16"/>
    <mergeCell ref="BV19:BW19"/>
    <mergeCell ref="BT37:BU37"/>
    <mergeCell ref="BP26:BQ26"/>
    <mergeCell ref="BH17:BI17"/>
    <mergeCell ref="BH19:BI19"/>
    <mergeCell ref="BL28:BM28"/>
    <mergeCell ref="BL36:BM36"/>
    <mergeCell ref="BJ38:BK38"/>
    <mergeCell ref="BP44:BQ44"/>
    <mergeCell ref="BP18:BQ18"/>
    <mergeCell ref="BX29:BY29"/>
    <mergeCell ref="BX28:BY28"/>
    <mergeCell ref="BJ36:BK36"/>
    <mergeCell ref="BN27:BO27"/>
    <mergeCell ref="AJ9:AK9"/>
    <mergeCell ref="P8:Q8"/>
    <mergeCell ref="BZ38:CA38"/>
    <mergeCell ref="CF29:CG29"/>
    <mergeCell ref="CH19:CI19"/>
    <mergeCell ref="AR7:AS7"/>
    <mergeCell ref="AX7:AY7"/>
    <mergeCell ref="BT19:BU19"/>
    <mergeCell ref="CD38:CE38"/>
    <mergeCell ref="CB37:CC37"/>
    <mergeCell ref="CD26:CE26"/>
    <mergeCell ref="AL7:AM7"/>
    <mergeCell ref="AL8:AM8"/>
    <mergeCell ref="AL9:AM9"/>
    <mergeCell ref="AJ7:AK7"/>
    <mergeCell ref="AD7:AE7"/>
    <mergeCell ref="CD36:CE36"/>
    <mergeCell ref="CH36:CI36"/>
    <mergeCell ref="CF36:CG36"/>
    <mergeCell ref="CF37:CG37"/>
    <mergeCell ref="AF9:AG9"/>
    <mergeCell ref="BX17:BY17"/>
    <mergeCell ref="BZ26:CA26"/>
    <mergeCell ref="AR8:AS8"/>
    <mergeCell ref="AR9:AS9"/>
    <mergeCell ref="BF19:BG19"/>
    <mergeCell ref="BF18:BG18"/>
    <mergeCell ref="BJ18:BK18"/>
    <mergeCell ref="BR16:BS16"/>
    <mergeCell ref="BR17:BS17"/>
    <mergeCell ref="BR18:BS18"/>
    <mergeCell ref="CD29:CE29"/>
    <mergeCell ref="BD8:BE8"/>
    <mergeCell ref="BD9:BE9"/>
    <mergeCell ref="AV8:AW8"/>
    <mergeCell ref="X8:Y8"/>
    <mergeCell ref="T9:U9"/>
    <mergeCell ref="R9:S9"/>
    <mergeCell ref="AP9:AQ9"/>
    <mergeCell ref="BF16:BG16"/>
    <mergeCell ref="AZ16:BA16"/>
    <mergeCell ref="AZ17:BA17"/>
    <mergeCell ref="AL17:AM17"/>
    <mergeCell ref="AZ8:BA8"/>
    <mergeCell ref="AN17:AO17"/>
    <mergeCell ref="AP17:AQ17"/>
    <mergeCell ref="AR17:AS17"/>
    <mergeCell ref="AT17:AU17"/>
    <mergeCell ref="AV17:AW17"/>
    <mergeCell ref="AX17:AY17"/>
    <mergeCell ref="R16:S16"/>
    <mergeCell ref="T16:U16"/>
    <mergeCell ref="BD17:BE17"/>
    <mergeCell ref="R8:S8"/>
    <mergeCell ref="AP16:AQ16"/>
    <mergeCell ref="AR16:AS16"/>
    <mergeCell ref="AV16:AW16"/>
    <mergeCell ref="T8:U8"/>
    <mergeCell ref="V9:W9"/>
    <mergeCell ref="AJ8:AK8"/>
    <mergeCell ref="Z8:AA8"/>
    <mergeCell ref="Z9:AA9"/>
    <mergeCell ref="AD9:AE9"/>
    <mergeCell ref="AB9:AC9"/>
    <mergeCell ref="B62:C62"/>
    <mergeCell ref="B58:E58"/>
    <mergeCell ref="BT67:BU67"/>
    <mergeCell ref="B74:C74"/>
    <mergeCell ref="BV57:BW57"/>
    <mergeCell ref="BX59:BY59"/>
    <mergeCell ref="BT55:BU55"/>
    <mergeCell ref="BV61:BW61"/>
    <mergeCell ref="BV49:BW49"/>
    <mergeCell ref="BR29:BS29"/>
    <mergeCell ref="BV36:BW36"/>
    <mergeCell ref="BT36:BU36"/>
    <mergeCell ref="BP28:BQ28"/>
    <mergeCell ref="BX45:BY45"/>
    <mergeCell ref="BX72:BY72"/>
    <mergeCell ref="BT70:BU70"/>
    <mergeCell ref="BX61:BY61"/>
    <mergeCell ref="BT46:BU46"/>
    <mergeCell ref="BT71:BU71"/>
    <mergeCell ref="BV67:BW67"/>
    <mergeCell ref="B44:E44"/>
    <mergeCell ref="AB28:AC28"/>
    <mergeCell ref="AD28:AE28"/>
    <mergeCell ref="BT73:BU73"/>
    <mergeCell ref="L60:M60"/>
    <mergeCell ref="B30:C30"/>
    <mergeCell ref="BT58:BU58"/>
    <mergeCell ref="R61:S61"/>
    <mergeCell ref="H60:I60"/>
    <mergeCell ref="F61:G61"/>
    <mergeCell ref="H61:I61"/>
    <mergeCell ref="J61:K61"/>
    <mergeCell ref="B83:C83"/>
    <mergeCell ref="B88:E88"/>
    <mergeCell ref="B90:E90"/>
    <mergeCell ref="B26:E26"/>
    <mergeCell ref="R7:S7"/>
    <mergeCell ref="P7:Q7"/>
    <mergeCell ref="BT56:BU56"/>
    <mergeCell ref="BV56:BW56"/>
    <mergeCell ref="P9:Q9"/>
    <mergeCell ref="BT49:BU49"/>
    <mergeCell ref="BT48:BU48"/>
    <mergeCell ref="BT28:BU28"/>
    <mergeCell ref="BX55:BY55"/>
    <mergeCell ref="BX56:BY56"/>
    <mergeCell ref="BV59:BW59"/>
    <mergeCell ref="AH7:AI7"/>
    <mergeCell ref="AF7:AG7"/>
    <mergeCell ref="AF8:AG8"/>
    <mergeCell ref="BN19:BO19"/>
    <mergeCell ref="V8:W8"/>
    <mergeCell ref="BB16:BC16"/>
    <mergeCell ref="BB17:BC17"/>
    <mergeCell ref="AV7:AW7"/>
    <mergeCell ref="AV9:AW9"/>
    <mergeCell ref="AZ7:BA7"/>
    <mergeCell ref="BT57:BU57"/>
    <mergeCell ref="BX36:BY36"/>
    <mergeCell ref="X9:Y9"/>
    <mergeCell ref="AD8:AE8"/>
    <mergeCell ref="BL17:BM17"/>
    <mergeCell ref="BL18:BM18"/>
    <mergeCell ref="BN17:BO17"/>
    <mergeCell ref="B31:C31"/>
    <mergeCell ref="B29:E29"/>
    <mergeCell ref="B49:E49"/>
    <mergeCell ref="BZ56:CA56"/>
    <mergeCell ref="B69:E69"/>
    <mergeCell ref="B81:E81"/>
    <mergeCell ref="B102:C102"/>
    <mergeCell ref="B101:E101"/>
    <mergeCell ref="B99:E99"/>
    <mergeCell ref="B61:E61"/>
    <mergeCell ref="B103:C103"/>
    <mergeCell ref="B75:C75"/>
    <mergeCell ref="B7:E7"/>
    <mergeCell ref="B93:C93"/>
    <mergeCell ref="B67:E67"/>
    <mergeCell ref="B36:E36"/>
    <mergeCell ref="B46:E46"/>
    <mergeCell ref="B38:E38"/>
    <mergeCell ref="B37:E37"/>
    <mergeCell ref="B48:E48"/>
    <mergeCell ref="B8:E8"/>
    <mergeCell ref="B9:E9"/>
    <mergeCell ref="B100:E100"/>
    <mergeCell ref="B50:C50"/>
    <mergeCell ref="B16:E16"/>
    <mergeCell ref="B27:E27"/>
    <mergeCell ref="B82:E82"/>
    <mergeCell ref="B68:E68"/>
    <mergeCell ref="B45:E45"/>
    <mergeCell ref="B18:E18"/>
    <mergeCell ref="B94:C94"/>
    <mergeCell ref="B89:E89"/>
    <mergeCell ref="BN7:BO7"/>
    <mergeCell ref="BN8:BO8"/>
    <mergeCell ref="BN9:BO9"/>
    <mergeCell ref="AT26:AU26"/>
    <mergeCell ref="V7:W7"/>
    <mergeCell ref="AB8:AC8"/>
    <mergeCell ref="BZ46:CA46"/>
    <mergeCell ref="BV46:BW46"/>
    <mergeCell ref="BV47:BW47"/>
    <mergeCell ref="BV48:BW48"/>
    <mergeCell ref="BX49:BY49"/>
    <mergeCell ref="AN8:AO8"/>
    <mergeCell ref="B113:C113"/>
    <mergeCell ref="B111:E111"/>
    <mergeCell ref="B109:E109"/>
    <mergeCell ref="B110:E110"/>
    <mergeCell ref="B71:E71"/>
    <mergeCell ref="B108:E108"/>
    <mergeCell ref="B73:E73"/>
    <mergeCell ref="B92:E92"/>
    <mergeCell ref="B91:E91"/>
    <mergeCell ref="B57:E57"/>
    <mergeCell ref="B28:E28"/>
    <mergeCell ref="B80:E80"/>
    <mergeCell ref="B72:E72"/>
    <mergeCell ref="B70:E70"/>
    <mergeCell ref="B59:E59"/>
    <mergeCell ref="B55:E55"/>
    <mergeCell ref="B56:E56"/>
    <mergeCell ref="B60:E60"/>
    <mergeCell ref="B39:C39"/>
    <mergeCell ref="B47:E47"/>
    <mergeCell ref="AP7:AQ7"/>
    <mergeCell ref="AP8:AQ8"/>
    <mergeCell ref="AB7:AC7"/>
    <mergeCell ref="CH48:CI48"/>
    <mergeCell ref="X7:Y7"/>
    <mergeCell ref="CJ28:CK28"/>
    <mergeCell ref="AN7:AO7"/>
    <mergeCell ref="CB49:CC49"/>
    <mergeCell ref="BT27:BU27"/>
    <mergeCell ref="BT29:BU29"/>
    <mergeCell ref="BV27:BW27"/>
    <mergeCell ref="BV28:BW28"/>
    <mergeCell ref="BT45:BU45"/>
    <mergeCell ref="BV38:BW38"/>
    <mergeCell ref="BZ45:CA45"/>
    <mergeCell ref="CB44:CC44"/>
    <mergeCell ref="BZ47:CA47"/>
    <mergeCell ref="BX37:BY37"/>
    <mergeCell ref="BX38:BY38"/>
    <mergeCell ref="BV45:BW45"/>
    <mergeCell ref="BX48:BY48"/>
    <mergeCell ref="BV37:BW37"/>
    <mergeCell ref="BT16:BU16"/>
    <mergeCell ref="BR19:BS19"/>
    <mergeCell ref="CB47:CC47"/>
    <mergeCell ref="CB45:CC45"/>
    <mergeCell ref="CB36:CC36"/>
    <mergeCell ref="BB7:BC7"/>
    <mergeCell ref="BB8:BC8"/>
    <mergeCell ref="BB9:BC9"/>
    <mergeCell ref="BD7:BE7"/>
    <mergeCell ref="BH7:BI7"/>
    <mergeCell ref="AH8:AI8"/>
    <mergeCell ref="AH9:AI9"/>
    <mergeCell ref="BT47:BU47"/>
    <mergeCell ref="CN48:CO48"/>
    <mergeCell ref="BZ19:CA19"/>
    <mergeCell ref="CN26:CO26"/>
    <mergeCell ref="BX19:BY19"/>
    <mergeCell ref="CN29:CO29"/>
    <mergeCell ref="CR38:CS38"/>
    <mergeCell ref="CR36:CS36"/>
    <mergeCell ref="CN28:CO28"/>
    <mergeCell ref="CL29:CM29"/>
    <mergeCell ref="BV44:BW44"/>
    <mergeCell ref="BV29:BW29"/>
    <mergeCell ref="BR26:BS26"/>
    <mergeCell ref="CB17:CC17"/>
    <mergeCell ref="BR28:BS28"/>
    <mergeCell ref="BX44:BY44"/>
    <mergeCell ref="BZ16:CA16"/>
    <mergeCell ref="BZ17:CA17"/>
    <mergeCell ref="CN36:CO36"/>
    <mergeCell ref="CR37:CS37"/>
    <mergeCell ref="BZ44:CA44"/>
    <mergeCell ref="BH8:BI8"/>
    <mergeCell ref="BH9:BI9"/>
    <mergeCell ref="BH18:BI18"/>
    <mergeCell ref="BD16:BE16"/>
    <mergeCell ref="BB19:BC19"/>
    <mergeCell ref="BD19:BE19"/>
    <mergeCell ref="AX8:AY8"/>
    <mergeCell ref="AX9:AY9"/>
    <mergeCell ref="BF17:BG17"/>
    <mergeCell ref="BZ61:CA61"/>
    <mergeCell ref="CH82:CI82"/>
    <mergeCell ref="CJ82:CK82"/>
    <mergeCell ref="CL71:CM71"/>
    <mergeCell ref="CL72:CM72"/>
    <mergeCell ref="CL88:CM88"/>
    <mergeCell ref="CH69:CI69"/>
    <mergeCell ref="BX88:BY88"/>
    <mergeCell ref="BZ69:CA69"/>
    <mergeCell ref="CL70:CM70"/>
    <mergeCell ref="CH61:CI61"/>
    <mergeCell ref="BZ88:CA88"/>
    <mergeCell ref="BX68:BY68"/>
    <mergeCell ref="CD69:CE69"/>
    <mergeCell ref="CD61:CE61"/>
    <mergeCell ref="CD67:CE67"/>
    <mergeCell ref="CF72:CG72"/>
    <mergeCell ref="CH71:CI71"/>
    <mergeCell ref="CB68:CC68"/>
    <mergeCell ref="CJ61:CK61"/>
    <mergeCell ref="CB88:CC88"/>
    <mergeCell ref="CD88:CE88"/>
    <mergeCell ref="BX69:BY69"/>
    <mergeCell ref="BT88:BU88"/>
    <mergeCell ref="BT108:BU108"/>
    <mergeCell ref="BZ108:CA108"/>
    <mergeCell ref="BT109:BU109"/>
    <mergeCell ref="BZ109:CA109"/>
    <mergeCell ref="CL73:CM73"/>
    <mergeCell ref="CJ80:CK80"/>
    <mergeCell ref="BZ72:CA72"/>
    <mergeCell ref="BX70:BY70"/>
    <mergeCell ref="BX71:BY71"/>
    <mergeCell ref="BZ89:CA89"/>
    <mergeCell ref="CJ81:CK81"/>
    <mergeCell ref="BZ81:CA81"/>
    <mergeCell ref="BZ82:CA82"/>
    <mergeCell ref="CB73:CC73"/>
    <mergeCell ref="BX73:BY73"/>
    <mergeCell ref="BX81:BY81"/>
    <mergeCell ref="BV81:BW81"/>
    <mergeCell ref="BV82:BW82"/>
    <mergeCell ref="BV69:BW69"/>
    <mergeCell ref="BV80:BW80"/>
    <mergeCell ref="BV73:BW73"/>
    <mergeCell ref="BV99:BW99"/>
    <mergeCell ref="BT101:BU101"/>
    <mergeCell ref="CJ99:CK99"/>
    <mergeCell ref="CL90:CM90"/>
    <mergeCell ref="BZ90:CA90"/>
    <mergeCell ref="BZ92:CA92"/>
    <mergeCell ref="BT69:BU69"/>
    <mergeCell ref="BV88:BW88"/>
    <mergeCell ref="BV91:BW91"/>
    <mergeCell ref="CD70:CE70"/>
    <mergeCell ref="BV72:BW72"/>
    <mergeCell ref="BV71:BW71"/>
    <mergeCell ref="CB69:CC69"/>
    <mergeCell ref="CB72:CC72"/>
    <mergeCell ref="CB71:CC71"/>
    <mergeCell ref="BX80:BY80"/>
    <mergeCell ref="BZ73:CA73"/>
    <mergeCell ref="BZ80:CA80"/>
    <mergeCell ref="BZ70:CA70"/>
    <mergeCell ref="BT60:BU60"/>
    <mergeCell ref="BX111:BY111"/>
    <mergeCell ref="BX110:BY110"/>
    <mergeCell ref="BV101:BW101"/>
    <mergeCell ref="BT100:BU100"/>
    <mergeCell ref="BV100:BW100"/>
    <mergeCell ref="BV111:BW111"/>
    <mergeCell ref="BX92:BY92"/>
    <mergeCell ref="BT99:BU99"/>
    <mergeCell ref="BX91:BY91"/>
    <mergeCell ref="BT89:BU89"/>
    <mergeCell ref="BV110:BW110"/>
    <mergeCell ref="BX99:BY99"/>
    <mergeCell ref="BX109:BY109"/>
    <mergeCell ref="BX101:BY101"/>
    <mergeCell ref="BT111:BU111"/>
    <mergeCell ref="BZ111:CA111"/>
    <mergeCell ref="BT82:BU82"/>
    <mergeCell ref="BX82:BY82"/>
    <mergeCell ref="BV60:BW60"/>
    <mergeCell ref="CJ60:CK60"/>
    <mergeCell ref="CB55:CC55"/>
    <mergeCell ref="CL61:CM61"/>
    <mergeCell ref="BZ49:CA49"/>
    <mergeCell ref="CB67:CC67"/>
    <mergeCell ref="CB56:CC56"/>
    <mergeCell ref="BT110:BU110"/>
    <mergeCell ref="BZ110:CA110"/>
    <mergeCell ref="BV108:BW108"/>
    <mergeCell ref="BT90:BU90"/>
    <mergeCell ref="BX89:BY89"/>
    <mergeCell ref="BV109:BW109"/>
    <mergeCell ref="BT91:BU91"/>
    <mergeCell ref="BZ91:CA91"/>
    <mergeCell ref="BV89:BW89"/>
    <mergeCell ref="BX108:BY108"/>
    <mergeCell ref="BT92:BU92"/>
    <mergeCell ref="BZ100:CA100"/>
    <mergeCell ref="CJ68:CK68"/>
    <mergeCell ref="CH70:CI70"/>
    <mergeCell ref="BV68:BW68"/>
    <mergeCell ref="CF80:CG80"/>
    <mergeCell ref="CJ73:CK73"/>
    <mergeCell ref="CF73:CG73"/>
    <mergeCell ref="CD71:CE71"/>
    <mergeCell ref="BT68:BU68"/>
    <mergeCell ref="BV70:BW70"/>
    <mergeCell ref="BT81:BU81"/>
    <mergeCell ref="BT80:BU80"/>
    <mergeCell ref="BZ101:CA101"/>
    <mergeCell ref="BT72:BU72"/>
    <mergeCell ref="CJ56:CK56"/>
    <mergeCell ref="CJ57:CK57"/>
    <mergeCell ref="CH59:CI59"/>
    <mergeCell ref="CD58:CE58"/>
    <mergeCell ref="CF67:CG67"/>
    <mergeCell ref="CF60:CG60"/>
    <mergeCell ref="CR56:CS56"/>
    <mergeCell ref="BV58:BW58"/>
    <mergeCell ref="CD49:CE49"/>
    <mergeCell ref="CL59:CM59"/>
    <mergeCell ref="CL55:CM55"/>
    <mergeCell ref="CD57:CE57"/>
    <mergeCell ref="BZ67:CA67"/>
    <mergeCell ref="CF69:CG69"/>
    <mergeCell ref="CF70:CG70"/>
    <mergeCell ref="BZ59:CA59"/>
    <mergeCell ref="CJ69:CK69"/>
    <mergeCell ref="CL68:CM68"/>
    <mergeCell ref="CL67:CM67"/>
    <mergeCell ref="CL69:CM69"/>
    <mergeCell ref="CL60:CM60"/>
    <mergeCell ref="CL57:CM57"/>
    <mergeCell ref="CJ49:CK49"/>
    <mergeCell ref="CH68:CI68"/>
    <mergeCell ref="CF49:CG49"/>
    <mergeCell ref="CJ67:CK67"/>
    <mergeCell ref="CB58:CC58"/>
    <mergeCell ref="BZ60:CA60"/>
    <mergeCell ref="CB59:CC59"/>
    <mergeCell ref="CB61:CC61"/>
    <mergeCell ref="CB57:CC57"/>
    <mergeCell ref="CB60:CC60"/>
    <mergeCell ref="CR69:CS69"/>
    <mergeCell ref="CP44:CQ44"/>
    <mergeCell ref="CP70:CQ70"/>
    <mergeCell ref="CN69:CO69"/>
    <mergeCell ref="CR70:CS70"/>
    <mergeCell ref="CP71:CQ71"/>
    <mergeCell ref="CR58:CS58"/>
    <mergeCell ref="CF61:CG61"/>
    <mergeCell ref="CF56:CG56"/>
    <mergeCell ref="CH60:CI60"/>
    <mergeCell ref="CH67:CI67"/>
    <mergeCell ref="CF57:CG57"/>
    <mergeCell ref="CD68:CE68"/>
    <mergeCell ref="CF59:CG59"/>
    <mergeCell ref="CH72:CI72"/>
    <mergeCell ref="CD55:CE55"/>
    <mergeCell ref="CF45:CG45"/>
    <mergeCell ref="CF47:CG47"/>
    <mergeCell ref="CN57:CO57"/>
    <mergeCell ref="CN55:CO55"/>
    <mergeCell ref="CD46:CE46"/>
    <mergeCell ref="CN46:CO46"/>
    <mergeCell ref="CD59:CE59"/>
    <mergeCell ref="CH57:CI57"/>
    <mergeCell ref="CJ58:CK58"/>
    <mergeCell ref="CH58:CI58"/>
    <mergeCell ref="CH56:CI56"/>
    <mergeCell ref="CF55:CG55"/>
    <mergeCell ref="CF58:CG58"/>
    <mergeCell ref="CD56:CE56"/>
    <mergeCell ref="CJ59:CK59"/>
    <mergeCell ref="CH55:CI55"/>
    <mergeCell ref="CH38:CI38"/>
    <mergeCell ref="CJ47:CK47"/>
    <mergeCell ref="CJ55:CK55"/>
    <mergeCell ref="CD44:CE44"/>
    <mergeCell ref="CZ55:DA55"/>
    <mergeCell ref="CN81:CO81"/>
    <mergeCell ref="CN82:CO82"/>
    <mergeCell ref="CR73:CS73"/>
    <mergeCell ref="CR81:CS81"/>
    <mergeCell ref="CN80:CO80"/>
    <mergeCell ref="CN108:CO108"/>
    <mergeCell ref="CN89:CO89"/>
    <mergeCell ref="CT90:CU90"/>
    <mergeCell ref="CR55:CS55"/>
    <mergeCell ref="CT44:CU44"/>
    <mergeCell ref="CR67:CS67"/>
    <mergeCell ref="CP58:CQ58"/>
    <mergeCell ref="CT56:CU56"/>
    <mergeCell ref="CT67:CU67"/>
    <mergeCell ref="CP46:CQ46"/>
    <mergeCell ref="CR48:CS48"/>
    <mergeCell ref="CR49:CS49"/>
    <mergeCell ref="CR47:CS47"/>
    <mergeCell ref="CR59:CS59"/>
    <mergeCell ref="CP61:CQ61"/>
    <mergeCell ref="CN67:CO67"/>
    <mergeCell ref="CR68:CS68"/>
    <mergeCell ref="CP69:CQ69"/>
    <mergeCell ref="CN61:CO61"/>
    <mergeCell ref="CR45:CS45"/>
    <mergeCell ref="CN38:CO38"/>
    <mergeCell ref="CL46:CM46"/>
    <mergeCell ref="CB48:CC48"/>
    <mergeCell ref="CD48:CE48"/>
    <mergeCell ref="BZ48:CA48"/>
    <mergeCell ref="CR46:CS46"/>
    <mergeCell ref="CB26:CC26"/>
    <mergeCell ref="CD47:CE47"/>
    <mergeCell ref="CF48:CG48"/>
    <mergeCell ref="AX28:AY28"/>
    <mergeCell ref="BH28:BI28"/>
    <mergeCell ref="X27:Y27"/>
    <mergeCell ref="Z27:AA27"/>
    <mergeCell ref="AR27:AS27"/>
    <mergeCell ref="X28:Y28"/>
    <mergeCell ref="Z28:AA28"/>
    <mergeCell ref="AR28:AS28"/>
    <mergeCell ref="X29:Y29"/>
    <mergeCell ref="Z29:AA29"/>
    <mergeCell ref="AR29:AS29"/>
    <mergeCell ref="BT38:BU38"/>
    <mergeCell ref="CD27:CE27"/>
    <mergeCell ref="CB46:CC46"/>
    <mergeCell ref="CD37:CE37"/>
    <mergeCell ref="CD28:CE28"/>
    <mergeCell ref="CF28:CG28"/>
    <mergeCell ref="BZ37:CA37"/>
    <mergeCell ref="BH29:BI29"/>
    <mergeCell ref="BJ29:BK29"/>
    <mergeCell ref="BL29:BM29"/>
    <mergeCell ref="BN29:BO29"/>
    <mergeCell ref="BH27:BI27"/>
    <mergeCell ref="BJ27:BK27"/>
    <mergeCell ref="BL27:BM27"/>
    <mergeCell ref="DD46:DE46"/>
    <mergeCell ref="DH36:DI36"/>
    <mergeCell ref="DH48:DI48"/>
    <mergeCell ref="DF46:DG46"/>
    <mergeCell ref="DH47:DI47"/>
    <mergeCell ref="DF47:DG47"/>
    <mergeCell ref="CL49:CM49"/>
    <mergeCell ref="DF48:DG48"/>
    <mergeCell ref="DF45:DG45"/>
    <mergeCell ref="CZ27:DA27"/>
    <mergeCell ref="CZ26:DA26"/>
    <mergeCell ref="CR26:CS26"/>
    <mergeCell ref="CT26:CU26"/>
    <mergeCell ref="CV48:CW48"/>
    <mergeCell ref="DF49:DG49"/>
    <mergeCell ref="CX47:CY47"/>
    <mergeCell ref="CZ46:DA46"/>
    <mergeCell ref="DB46:DC46"/>
    <mergeCell ref="CV49:CW49"/>
    <mergeCell ref="CZ47:DA47"/>
    <mergeCell ref="DB45:DC45"/>
    <mergeCell ref="CT45:CU45"/>
    <mergeCell ref="CT48:CU48"/>
    <mergeCell ref="CZ44:DA44"/>
    <mergeCell ref="CX38:CY38"/>
    <mergeCell ref="CX37:CY37"/>
    <mergeCell ref="DD48:DE48"/>
    <mergeCell ref="DD49:DE49"/>
    <mergeCell ref="CZ48:DA48"/>
    <mergeCell ref="DD37:DE37"/>
    <mergeCell ref="DH38:DI38"/>
    <mergeCell ref="DH26:DI26"/>
    <mergeCell ref="DF19:DG19"/>
    <mergeCell ref="CL19:CM19"/>
    <mergeCell ref="CD45:CE45"/>
    <mergeCell ref="CL28:CM28"/>
    <mergeCell ref="CP26:CQ26"/>
    <mergeCell ref="CL26:CM26"/>
    <mergeCell ref="CP36:CQ36"/>
    <mergeCell ref="CR19:CS19"/>
    <mergeCell ref="CR29:CS29"/>
    <mergeCell ref="CJ19:CK19"/>
    <mergeCell ref="CL30:CM30"/>
    <mergeCell ref="CJ29:CK29"/>
    <mergeCell ref="CP55:CQ55"/>
    <mergeCell ref="CP49:CQ49"/>
    <mergeCell ref="CH49:CI49"/>
    <mergeCell ref="CN19:CO19"/>
    <mergeCell ref="CH47:CI47"/>
    <mergeCell ref="DB47:DC47"/>
    <mergeCell ref="DB26:DC26"/>
    <mergeCell ref="DF37:DG37"/>
    <mergeCell ref="DF38:DG38"/>
    <mergeCell ref="CJ37:CK37"/>
    <mergeCell ref="CV29:CW29"/>
    <mergeCell ref="CZ36:DA36"/>
    <mergeCell ref="DB36:DC36"/>
    <mergeCell ref="DB37:DC37"/>
    <mergeCell ref="CX29:CY29"/>
    <mergeCell ref="CR28:CS28"/>
    <mergeCell ref="DD36:DE36"/>
    <mergeCell ref="DF44:DG44"/>
    <mergeCell ref="DB29:DC29"/>
    <mergeCell ref="CZ29:DA29"/>
    <mergeCell ref="BF7:BG7"/>
    <mergeCell ref="DH29:DI29"/>
    <mergeCell ref="DJ45:DK45"/>
    <mergeCell ref="DF29:DG29"/>
    <mergeCell ref="CV17:CW17"/>
    <mergeCell ref="BT7:BU7"/>
    <mergeCell ref="BT8:BU8"/>
    <mergeCell ref="BT9:BU9"/>
    <mergeCell ref="BX7:BY7"/>
    <mergeCell ref="CF7:CG7"/>
    <mergeCell ref="CF8:CG8"/>
    <mergeCell ref="CL16:CM16"/>
    <mergeCell ref="CN16:CO16"/>
    <mergeCell ref="BJ7:BK7"/>
    <mergeCell ref="BL7:BM7"/>
    <mergeCell ref="BJ8:BK8"/>
    <mergeCell ref="BL8:BM8"/>
    <mergeCell ref="BJ9:BK9"/>
    <mergeCell ref="CN45:CO45"/>
    <mergeCell ref="CJ38:CK38"/>
    <mergeCell ref="CB29:CC29"/>
    <mergeCell ref="CL44:CM44"/>
    <mergeCell ref="CF27:CG27"/>
    <mergeCell ref="CH27:CI27"/>
    <mergeCell ref="CH16:CI16"/>
    <mergeCell ref="CZ17:DA17"/>
    <mergeCell ref="CZ18:DA18"/>
    <mergeCell ref="CX17:CY17"/>
    <mergeCell ref="CX18:CY18"/>
    <mergeCell ref="DF26:DG26"/>
    <mergeCell ref="DF27:DG27"/>
    <mergeCell ref="DF28:DG28"/>
    <mergeCell ref="BR9:BS9"/>
    <mergeCell ref="BF9:BG9"/>
    <mergeCell ref="CN44:CO44"/>
    <mergeCell ref="BZ28:CA28"/>
    <mergeCell ref="BP29:BQ29"/>
    <mergeCell ref="BL16:BM16"/>
    <mergeCell ref="CP47:CQ47"/>
    <mergeCell ref="CR17:CS17"/>
    <mergeCell ref="CT29:CU29"/>
    <mergeCell ref="CT17:CU17"/>
    <mergeCell ref="CZ16:DA16"/>
    <mergeCell ref="DJ29:DK29"/>
    <mergeCell ref="BX18:BY18"/>
    <mergeCell ref="DJ46:DK46"/>
    <mergeCell ref="DL19:DM19"/>
    <mergeCell ref="BN37:BO37"/>
    <mergeCell ref="BP37:BQ37"/>
    <mergeCell ref="BR37:BS37"/>
    <mergeCell ref="CR27:CS27"/>
    <mergeCell ref="CL27:CM27"/>
    <mergeCell ref="CL37:CM37"/>
    <mergeCell ref="BZ18:CA18"/>
    <mergeCell ref="CP18:CQ18"/>
    <mergeCell ref="CV36:CW36"/>
    <mergeCell ref="BX47:BY47"/>
    <mergeCell ref="CH46:CI46"/>
    <mergeCell ref="DH27:DI27"/>
    <mergeCell ref="DH28:DI28"/>
    <mergeCell ref="CD17:CE17"/>
    <mergeCell ref="CP29:CQ29"/>
    <mergeCell ref="CV28:CW28"/>
    <mergeCell ref="CF26:CG26"/>
    <mergeCell ref="BF8:BG8"/>
    <mergeCell ref="AL16:AM16"/>
    <mergeCell ref="AN16:AO16"/>
    <mergeCell ref="CB18:CC18"/>
    <mergeCell ref="CT49:CU49"/>
    <mergeCell ref="AN9:AO9"/>
    <mergeCell ref="CZ57:DA57"/>
    <mergeCell ref="DL36:DM36"/>
    <mergeCell ref="DD47:DE47"/>
    <mergeCell ref="CR44:CS44"/>
    <mergeCell ref="BL9:BM9"/>
    <mergeCell ref="DD26:DE26"/>
    <mergeCell ref="DD27:DE27"/>
    <mergeCell ref="DD28:DE28"/>
    <mergeCell ref="DD29:DE29"/>
    <mergeCell ref="DJ47:DK47"/>
    <mergeCell ref="DJ48:DK48"/>
    <mergeCell ref="DJ26:DK26"/>
    <mergeCell ref="DJ27:DK27"/>
    <mergeCell ref="DJ28:DK28"/>
    <mergeCell ref="CX16:CY16"/>
    <mergeCell ref="CT18:CU18"/>
    <mergeCell ref="DJ36:DK36"/>
    <mergeCell ref="CZ19:DA19"/>
    <mergeCell ref="CF16:CG16"/>
    <mergeCell ref="CT16:CU16"/>
    <mergeCell ref="DJ37:DK37"/>
    <mergeCell ref="DJ38:DK38"/>
    <mergeCell ref="CV19:CW19"/>
    <mergeCell ref="DJ49:DK49"/>
    <mergeCell ref="BV55:BW55"/>
    <mergeCell ref="AZ9:BA9"/>
    <mergeCell ref="DL44:DM44"/>
    <mergeCell ref="DJ44:DK44"/>
    <mergeCell ref="CJ44:CK44"/>
    <mergeCell ref="CJ46:CK46"/>
    <mergeCell ref="CJ45:CK45"/>
    <mergeCell ref="BR44:BS44"/>
    <mergeCell ref="BR92:BS92"/>
    <mergeCell ref="DF56:DG56"/>
    <mergeCell ref="DJ56:DK56"/>
    <mergeCell ref="DJ59:DK59"/>
    <mergeCell ref="DJ55:DK55"/>
    <mergeCell ref="DL38:DM38"/>
    <mergeCell ref="DL45:DM45"/>
    <mergeCell ref="CN47:CO47"/>
    <mergeCell ref="DH45:DI45"/>
    <mergeCell ref="DH46:DI46"/>
    <mergeCell ref="CZ38:DA38"/>
    <mergeCell ref="CZ49:DA49"/>
    <mergeCell ref="CL48:CM48"/>
    <mergeCell ref="CN49:CO49"/>
    <mergeCell ref="CJ48:CK48"/>
    <mergeCell ref="CX48:CY48"/>
    <mergeCell ref="DB57:DC57"/>
    <mergeCell ref="CV68:CW68"/>
    <mergeCell ref="CX55:CY55"/>
    <mergeCell ref="CX57:CY57"/>
    <mergeCell ref="CX59:CY59"/>
    <mergeCell ref="CX58:CY58"/>
    <mergeCell ref="CV55:CW55"/>
    <mergeCell ref="CV56:CW56"/>
    <mergeCell ref="DD38:DE38"/>
    <mergeCell ref="CL45:CM45"/>
    <mergeCell ref="DL37:DM37"/>
    <mergeCell ref="DF55:DG55"/>
    <mergeCell ref="DH49:DI49"/>
    <mergeCell ref="CN56:CO56"/>
    <mergeCell ref="DB58:DC58"/>
    <mergeCell ref="DD56:DE56"/>
    <mergeCell ref="CR57:CS57"/>
    <mergeCell ref="CP60:CQ60"/>
    <mergeCell ref="CP57:CQ57"/>
    <mergeCell ref="DN67:DO67"/>
    <mergeCell ref="DN68:DO68"/>
    <mergeCell ref="DN69:DO69"/>
    <mergeCell ref="DN88:DO88"/>
    <mergeCell ref="DP72:DQ72"/>
    <mergeCell ref="DP55:DQ55"/>
    <mergeCell ref="DL67:DM67"/>
    <mergeCell ref="DL68:DM68"/>
    <mergeCell ref="DL69:DM69"/>
    <mergeCell ref="DL72:DM72"/>
    <mergeCell ref="DL59:DM59"/>
    <mergeCell ref="DL60:DM60"/>
    <mergeCell ref="DL81:DM81"/>
    <mergeCell ref="DL56:DM56"/>
    <mergeCell ref="DL46:DM46"/>
    <mergeCell ref="DH37:DI37"/>
    <mergeCell ref="CV47:CW47"/>
    <mergeCell ref="DN38:DO38"/>
    <mergeCell ref="DN44:DO44"/>
    <mergeCell ref="DN45:DO45"/>
    <mergeCell ref="DN49:DO49"/>
    <mergeCell ref="CZ69:DA69"/>
    <mergeCell ref="CZ58:DA58"/>
    <mergeCell ref="DX109:DY109"/>
    <mergeCell ref="DX108:DY108"/>
    <mergeCell ref="DN110:DO110"/>
    <mergeCell ref="DL92:DM92"/>
    <mergeCell ref="DL110:DM110"/>
    <mergeCell ref="DL91:DM91"/>
    <mergeCell ref="DL99:DM99"/>
    <mergeCell ref="DL100:DM100"/>
    <mergeCell ref="DL108:DM108"/>
    <mergeCell ref="DL109:DM109"/>
    <mergeCell ref="DL90:DM90"/>
    <mergeCell ref="DT101:DU101"/>
    <mergeCell ref="DT108:DU108"/>
    <mergeCell ref="DR89:DS89"/>
    <mergeCell ref="DN100:DO100"/>
    <mergeCell ref="DN101:DO101"/>
    <mergeCell ref="DN91:DO91"/>
    <mergeCell ref="DN92:DO92"/>
    <mergeCell ref="DN99:DO99"/>
    <mergeCell ref="DX101:DY101"/>
    <mergeCell ref="DT110:DU110"/>
    <mergeCell ref="DN89:DO89"/>
    <mergeCell ref="DP100:DQ100"/>
    <mergeCell ref="DP101:DQ101"/>
    <mergeCell ref="DP99:DQ99"/>
    <mergeCell ref="DP108:DQ108"/>
    <mergeCell ref="DV110:DW110"/>
    <mergeCell ref="CD10:CE10"/>
    <mergeCell ref="CF10:CG10"/>
    <mergeCell ref="DZ111:EA111"/>
    <mergeCell ref="DZ101:EA101"/>
    <mergeCell ref="DZ108:EA108"/>
    <mergeCell ref="DV45:DW45"/>
    <mergeCell ref="DV46:DW46"/>
    <mergeCell ref="DP109:DQ109"/>
    <mergeCell ref="DP46:DQ46"/>
    <mergeCell ref="DP82:DQ82"/>
    <mergeCell ref="DN37:DO37"/>
    <mergeCell ref="DN47:DO47"/>
    <mergeCell ref="DN48:DO48"/>
    <mergeCell ref="DP89:DQ89"/>
    <mergeCell ref="DP90:DQ90"/>
    <mergeCell ref="DP92:DQ92"/>
    <mergeCell ref="DR67:DS67"/>
    <mergeCell ref="DR81:DS81"/>
    <mergeCell ref="DR73:DS73"/>
    <mergeCell ref="DR101:DS101"/>
    <mergeCell ref="DR68:DS68"/>
    <mergeCell ref="DR69:DS69"/>
    <mergeCell ref="DV111:DW111"/>
    <mergeCell ref="DN81:DO81"/>
    <mergeCell ref="DN72:DO72"/>
    <mergeCell ref="DN108:DO108"/>
    <mergeCell ref="DP81:DQ81"/>
    <mergeCell ref="DR100:DS100"/>
    <mergeCell ref="DR82:DS82"/>
    <mergeCell ref="CJ18:CK18"/>
    <mergeCell ref="CP16:CQ16"/>
    <mergeCell ref="DV92:DW92"/>
    <mergeCell ref="BP7:BQ7"/>
    <mergeCell ref="BP8:BQ8"/>
    <mergeCell ref="BP9:BQ9"/>
    <mergeCell ref="BV7:BW7"/>
    <mergeCell ref="CD7:CE7"/>
    <mergeCell ref="CB7:CC7"/>
    <mergeCell ref="BZ7:CA7"/>
    <mergeCell ref="CP27:CQ27"/>
    <mergeCell ref="CN27:CO27"/>
    <mergeCell ref="CB16:CC16"/>
    <mergeCell ref="CB27:CC27"/>
    <mergeCell ref="CB28:CC28"/>
    <mergeCell ref="CJ27:CK27"/>
    <mergeCell ref="CJ26:CK26"/>
    <mergeCell ref="CH26:CI26"/>
    <mergeCell ref="BR7:BS7"/>
    <mergeCell ref="BR8:BS8"/>
    <mergeCell ref="BV8:BW8"/>
    <mergeCell ref="BV9:BW9"/>
    <mergeCell ref="CH28:CI28"/>
    <mergeCell ref="CP28:CQ28"/>
    <mergeCell ref="CJ7:CK7"/>
    <mergeCell ref="CP7:CQ7"/>
    <mergeCell ref="CJ8:CK8"/>
    <mergeCell ref="CP8:CQ8"/>
    <mergeCell ref="CJ9:CK9"/>
    <mergeCell ref="CP9:CQ9"/>
    <mergeCell ref="BX8:BY8"/>
    <mergeCell ref="BX9:BY9"/>
    <mergeCell ref="CD8:CE8"/>
    <mergeCell ref="CD9:CE9"/>
    <mergeCell ref="BX10:BY10"/>
    <mergeCell ref="DP111:DQ111"/>
    <mergeCell ref="DP67:DQ67"/>
    <mergeCell ref="CF9:CG9"/>
    <mergeCell ref="DR16:DS16"/>
    <mergeCell ref="CB8:CC8"/>
    <mergeCell ref="CB9:CC9"/>
    <mergeCell ref="BZ8:CA8"/>
    <mergeCell ref="BZ9:CA9"/>
    <mergeCell ref="CF19:CG19"/>
    <mergeCell ref="CX19:CY19"/>
    <mergeCell ref="CR18:CS18"/>
    <mergeCell ref="DP18:DQ18"/>
    <mergeCell ref="DP19:DQ19"/>
    <mergeCell ref="DP16:DQ16"/>
    <mergeCell ref="DL17:DM17"/>
    <mergeCell ref="DL18:DM18"/>
    <mergeCell ref="DR18:DS18"/>
    <mergeCell ref="DN18:DO18"/>
    <mergeCell ref="DN17:DO17"/>
    <mergeCell ref="DN19:DO19"/>
    <mergeCell ref="DL16:DM16"/>
    <mergeCell ref="CV18:CW18"/>
    <mergeCell ref="CD16:CE16"/>
    <mergeCell ref="DJ17:DK17"/>
    <mergeCell ref="DJ18:DK18"/>
    <mergeCell ref="DJ19:DK19"/>
    <mergeCell ref="DP17:DQ17"/>
    <mergeCell ref="CD18:CE18"/>
    <mergeCell ref="CL18:CM18"/>
    <mergeCell ref="CT9:CU9"/>
    <mergeCell ref="BZ10:CA10"/>
    <mergeCell ref="CB10:CC10"/>
    <mergeCell ref="DB17:DC17"/>
    <mergeCell ref="DB18:DC18"/>
    <mergeCell ref="DH18:DI18"/>
    <mergeCell ref="DH16:DI16"/>
    <mergeCell ref="DH17:DI17"/>
    <mergeCell ref="DX47:DY47"/>
    <mergeCell ref="CR16:CS16"/>
    <mergeCell ref="DB16:DC16"/>
    <mergeCell ref="DH19:DI19"/>
    <mergeCell ref="CJ16:CK16"/>
    <mergeCell ref="CN18:CO18"/>
    <mergeCell ref="CP19:CQ19"/>
    <mergeCell ref="CV16:CW16"/>
    <mergeCell ref="DP38:DQ38"/>
    <mergeCell ref="DP44:DQ44"/>
    <mergeCell ref="DP45:DQ45"/>
    <mergeCell ref="DP28:DQ28"/>
    <mergeCell ref="DP29:DQ29"/>
    <mergeCell ref="DX18:DY18"/>
    <mergeCell ref="DT30:DU30"/>
    <mergeCell ref="DT36:DU36"/>
    <mergeCell ref="DV36:DW36"/>
    <mergeCell ref="DT27:DU27"/>
    <mergeCell ref="DR46:DS46"/>
    <mergeCell ref="DN36:DO36"/>
    <mergeCell ref="DN46:DO46"/>
    <mergeCell ref="DL47:DM47"/>
    <mergeCell ref="CJ36:CK36"/>
    <mergeCell ref="CT19:CU19"/>
    <mergeCell ref="DL26:DM26"/>
    <mergeCell ref="DL29:DM29"/>
    <mergeCell ref="DL27:DM27"/>
    <mergeCell ref="DR47:DS47"/>
    <mergeCell ref="DR48:DS48"/>
    <mergeCell ref="DR49:DS49"/>
    <mergeCell ref="DN29:DO29"/>
    <mergeCell ref="DR36:DS36"/>
    <mergeCell ref="DP36:DQ36"/>
    <mergeCell ref="DP37:DQ37"/>
    <mergeCell ref="DP47:DQ47"/>
    <mergeCell ref="ED61:EE61"/>
    <mergeCell ref="ED69:EE69"/>
    <mergeCell ref="CX27:CY27"/>
    <mergeCell ref="CZ28:DA28"/>
    <mergeCell ref="DB28:DC28"/>
    <mergeCell ref="DL48:DM48"/>
    <mergeCell ref="DP48:DQ48"/>
    <mergeCell ref="DL49:DM49"/>
    <mergeCell ref="DV49:DW49"/>
    <mergeCell ref="DV56:DW56"/>
    <mergeCell ref="EB38:EC38"/>
    <mergeCell ref="ED44:EE44"/>
    <mergeCell ref="DZ38:EA38"/>
    <mergeCell ref="DZ44:EA44"/>
    <mergeCell ref="DZ45:EA45"/>
    <mergeCell ref="DZ47:EA47"/>
    <mergeCell ref="DZ48:EA48"/>
    <mergeCell ref="DZ46:EA46"/>
    <mergeCell ref="ED27:EE27"/>
    <mergeCell ref="ED28:EE28"/>
    <mergeCell ref="DP60:DQ60"/>
    <mergeCell ref="DP61:DQ61"/>
    <mergeCell ref="DP68:DQ68"/>
    <mergeCell ref="DP69:DQ69"/>
    <mergeCell ref="DV73:DW73"/>
    <mergeCell ref="DT57:DU57"/>
    <mergeCell ref="DR80:DS80"/>
    <mergeCell ref="DP49:DQ49"/>
    <mergeCell ref="DL61:DM61"/>
    <mergeCell ref="DP56:DQ56"/>
    <mergeCell ref="DP57:DQ57"/>
    <mergeCell ref="DP58:DQ58"/>
    <mergeCell ref="DP59:DQ59"/>
    <mergeCell ref="DX100:DY100"/>
    <mergeCell ref="DX68:DY68"/>
    <mergeCell ref="DX69:DY69"/>
    <mergeCell ref="DX70:DY70"/>
    <mergeCell ref="DX71:DY71"/>
    <mergeCell ref="ED82:EE82"/>
    <mergeCell ref="ED59:EE59"/>
    <mergeCell ref="DX49:DY49"/>
    <mergeCell ref="ED91:EE91"/>
    <mergeCell ref="DZ49:EA49"/>
    <mergeCell ref="DV81:DW81"/>
    <mergeCell ref="DV82:DW82"/>
    <mergeCell ref="DZ60:EA60"/>
    <mergeCell ref="DP70:DQ70"/>
    <mergeCell ref="DP71:DQ71"/>
    <mergeCell ref="DL55:DM55"/>
    <mergeCell ref="DN56:DO56"/>
    <mergeCell ref="DN57:DO57"/>
    <mergeCell ref="DN58:DO58"/>
    <mergeCell ref="DN59:DO59"/>
    <mergeCell ref="DN60:DO60"/>
    <mergeCell ref="DN61:DO61"/>
    <mergeCell ref="DV68:DW68"/>
    <mergeCell ref="EF59:EG59"/>
    <mergeCell ref="DH9:DI9"/>
    <mergeCell ref="BX15:BY15"/>
    <mergeCell ref="BZ15:CA15"/>
    <mergeCell ref="CB15:CC15"/>
    <mergeCell ref="CD15:CE15"/>
    <mergeCell ref="DZ36:EA36"/>
    <mergeCell ref="DB27:DC27"/>
    <mergeCell ref="CT27:CU27"/>
    <mergeCell ref="CV27:CW27"/>
    <mergeCell ref="CX28:CY28"/>
    <mergeCell ref="DP73:DQ73"/>
    <mergeCell ref="DR56:DS56"/>
    <mergeCell ref="DN55:DO55"/>
    <mergeCell ref="ED90:EE90"/>
    <mergeCell ref="DN70:DO70"/>
    <mergeCell ref="DN71:DO71"/>
    <mergeCell ref="DL57:DM57"/>
    <mergeCell ref="DL58:DM58"/>
    <mergeCell ref="DV90:DW90"/>
    <mergeCell ref="DX88:DY88"/>
    <mergeCell ref="DX89:DY89"/>
    <mergeCell ref="DX82:DY82"/>
    <mergeCell ref="DX90:DY90"/>
    <mergeCell ref="DZ88:EA88"/>
    <mergeCell ref="DX55:DY55"/>
    <mergeCell ref="DX56:DY56"/>
    <mergeCell ref="DX57:DY57"/>
    <mergeCell ref="DX58:DY58"/>
    <mergeCell ref="DX59:DY59"/>
    <mergeCell ref="DR70:DS70"/>
    <mergeCell ref="DR61:DS61"/>
    <mergeCell ref="EH57:EI57"/>
    <mergeCell ref="DZ59:EA59"/>
    <mergeCell ref="EB60:EC60"/>
    <mergeCell ref="EB67:EC67"/>
    <mergeCell ref="EB44:EC44"/>
    <mergeCell ref="EH60:EI60"/>
    <mergeCell ref="EH61:EI61"/>
    <mergeCell ref="EH67:EI67"/>
    <mergeCell ref="EF61:EG61"/>
    <mergeCell ref="EF67:EG67"/>
    <mergeCell ref="EH58:EI58"/>
    <mergeCell ref="EH59:EI59"/>
    <mergeCell ref="EF57:EG57"/>
    <mergeCell ref="DZ26:EA26"/>
    <mergeCell ref="EB36:EC36"/>
    <mergeCell ref="EB37:EC37"/>
    <mergeCell ref="ED45:EE45"/>
    <mergeCell ref="EB28:EC28"/>
    <mergeCell ref="EB29:EC29"/>
    <mergeCell ref="EH26:EI26"/>
    <mergeCell ref="ED46:EE46"/>
    <mergeCell ref="ED47:EE47"/>
    <mergeCell ref="EF55:EG55"/>
    <mergeCell ref="DZ30:EA30"/>
    <mergeCell ref="EB30:EC30"/>
    <mergeCell ref="ED30:EE30"/>
    <mergeCell ref="DZ37:EA37"/>
    <mergeCell ref="ED38:EE38"/>
    <mergeCell ref="EB27:EC27"/>
    <mergeCell ref="EF30:EG30"/>
    <mergeCell ref="EH28:EI28"/>
    <mergeCell ref="EH29:EI29"/>
    <mergeCell ref="EN110:EO110"/>
    <mergeCell ref="ER100:ES100"/>
    <mergeCell ref="ER101:ES101"/>
    <mergeCell ref="EN47:EO47"/>
    <mergeCell ref="EN48:EO48"/>
    <mergeCell ref="ER109:ES109"/>
    <mergeCell ref="ER110:ES110"/>
    <mergeCell ref="DZ99:EA99"/>
    <mergeCell ref="DZ100:EA100"/>
    <mergeCell ref="DZ92:EA92"/>
    <mergeCell ref="EB58:EC58"/>
    <mergeCell ref="ED57:EE57"/>
    <mergeCell ref="ED58:EE58"/>
    <mergeCell ref="ER67:ES67"/>
    <mergeCell ref="ER57:ES57"/>
    <mergeCell ref="ER48:ES48"/>
    <mergeCell ref="EB72:EC72"/>
    <mergeCell ref="EB71:EC71"/>
    <mergeCell ref="EL47:EM47"/>
    <mergeCell ref="EN109:EO109"/>
    <mergeCell ref="ER89:ES89"/>
    <mergeCell ref="ER56:ES56"/>
    <mergeCell ref="ER58:ES58"/>
    <mergeCell ref="ER59:ES59"/>
    <mergeCell ref="EJ47:EK47"/>
    <mergeCell ref="EJ48:EK48"/>
    <mergeCell ref="EF101:EG101"/>
    <mergeCell ref="EB91:EC91"/>
    <mergeCell ref="EB68:EC68"/>
    <mergeCell ref="ED101:EE101"/>
    <mergeCell ref="ED89:EE89"/>
    <mergeCell ref="ED99:EE99"/>
    <mergeCell ref="EL111:EM111"/>
    <mergeCell ref="EL89:EM89"/>
    <mergeCell ref="EN58:EO58"/>
    <mergeCell ref="EN59:EO59"/>
    <mergeCell ref="FR80:FS80"/>
    <mergeCell ref="EX48:EY48"/>
    <mergeCell ref="EX49:EY49"/>
    <mergeCell ref="EX55:EY55"/>
    <mergeCell ref="EX56:EY56"/>
    <mergeCell ref="EX57:EY57"/>
    <mergeCell ref="EX58:EY58"/>
    <mergeCell ref="EX59:EY59"/>
    <mergeCell ref="EX60:EY60"/>
    <mergeCell ref="EX61:EY61"/>
    <mergeCell ref="EX71:EY71"/>
    <mergeCell ref="EZ49:FA49"/>
    <mergeCell ref="EZ55:FA55"/>
    <mergeCell ref="EZ56:FA56"/>
    <mergeCell ref="EZ57:FA57"/>
    <mergeCell ref="EZ58:FA58"/>
    <mergeCell ref="EV49:EW49"/>
    <mergeCell ref="EV55:EW55"/>
    <mergeCell ref="ER111:ES111"/>
    <mergeCell ref="ER81:ES81"/>
    <mergeCell ref="ER69:ES69"/>
    <mergeCell ref="ET56:EU56"/>
    <mergeCell ref="ER108:ES108"/>
    <mergeCell ref="FL100:FM100"/>
    <mergeCell ref="EP109:EQ109"/>
    <mergeCell ref="FB111:FC111"/>
    <mergeCell ref="EN49:EO49"/>
    <mergeCell ref="ET60:EU60"/>
    <mergeCell ref="ET73:EU73"/>
    <mergeCell ref="EX92:EY92"/>
    <mergeCell ref="FR100:FS100"/>
    <mergeCell ref="FB108:FC108"/>
    <mergeCell ref="FB109:FC109"/>
    <mergeCell ref="EV88:EW88"/>
    <mergeCell ref="EX88:EY88"/>
    <mergeCell ref="ET89:EU89"/>
    <mergeCell ref="EV89:EW89"/>
    <mergeCell ref="EX89:EY89"/>
    <mergeCell ref="ET90:EU90"/>
    <mergeCell ref="EV90:EW90"/>
    <mergeCell ref="EX90:EY90"/>
    <mergeCell ref="FR72:FS72"/>
    <mergeCell ref="FD108:FE108"/>
    <mergeCell ref="FH100:FI100"/>
    <mergeCell ref="FJ100:FK100"/>
    <mergeCell ref="EV109:EW109"/>
    <mergeCell ref="FR109:FS109"/>
    <mergeCell ref="EV92:EW92"/>
    <mergeCell ref="ET81:EU81"/>
    <mergeCell ref="EV81:EW81"/>
    <mergeCell ref="FB82:FC82"/>
    <mergeCell ref="FB88:FC88"/>
    <mergeCell ref="FD90:FE90"/>
    <mergeCell ref="FD91:FE91"/>
    <mergeCell ref="FH99:FI99"/>
    <mergeCell ref="FL92:FM92"/>
    <mergeCell ref="EV73:EW73"/>
    <mergeCell ref="ET80:EU80"/>
    <mergeCell ref="EV72:EW72"/>
    <mergeCell ref="FH73:FI73"/>
    <mergeCell ref="FH90:FI90"/>
    <mergeCell ref="FJ56:FK56"/>
    <mergeCell ref="EX70:EY70"/>
    <mergeCell ref="FD60:FE60"/>
    <mergeCell ref="EZ81:FA81"/>
    <mergeCell ref="EZ82:FA82"/>
    <mergeCell ref="EZ88:FA88"/>
    <mergeCell ref="EZ89:FA89"/>
    <mergeCell ref="FJ80:FK80"/>
    <mergeCell ref="FJ81:FK81"/>
    <mergeCell ref="FJ82:FK82"/>
    <mergeCell ref="FF72:FG72"/>
    <mergeCell ref="FF73:FG73"/>
    <mergeCell ref="FH91:FI91"/>
    <mergeCell ref="FJ90:FK90"/>
    <mergeCell ref="FJ91:FK91"/>
    <mergeCell ref="FH82:FI82"/>
    <mergeCell ref="FF80:FG80"/>
    <mergeCell ref="FD80:FE80"/>
    <mergeCell ref="FF82:FG82"/>
    <mergeCell ref="FF81:FG81"/>
    <mergeCell ref="FD73:FE73"/>
    <mergeCell ref="FH69:FI69"/>
    <mergeCell ref="FH70:FI70"/>
    <mergeCell ref="FF61:FG61"/>
    <mergeCell ref="EZ90:FA90"/>
    <mergeCell ref="FJ89:FK89"/>
    <mergeCell ref="EZ72:FA72"/>
    <mergeCell ref="FB90:FC90"/>
    <mergeCell ref="ET82:EU82"/>
    <mergeCell ref="EV82:EW82"/>
    <mergeCell ref="FD101:FE101"/>
    <mergeCell ref="FF90:FG90"/>
    <mergeCell ref="ET101:EU101"/>
    <mergeCell ref="FJ88:FK88"/>
    <mergeCell ref="FH72:FI72"/>
    <mergeCell ref="FH80:FI80"/>
    <mergeCell ref="FJ72:FK72"/>
    <mergeCell ref="FJ73:FK73"/>
    <mergeCell ref="ET72:EU72"/>
    <mergeCell ref="FB101:FC101"/>
    <mergeCell ref="FB89:FC89"/>
    <mergeCell ref="FD82:FE82"/>
    <mergeCell ref="FB81:FC81"/>
    <mergeCell ref="FF89:FG89"/>
    <mergeCell ref="FF100:FG100"/>
    <mergeCell ref="FD100:FE100"/>
    <mergeCell ref="FH88:FI88"/>
    <mergeCell ref="EV91:EW91"/>
    <mergeCell ref="EX91:EY91"/>
    <mergeCell ref="ET92:EU92"/>
    <mergeCell ref="EX81:EY81"/>
    <mergeCell ref="FH89:FI89"/>
    <mergeCell ref="EX82:EY82"/>
    <mergeCell ref="EV80:EW80"/>
    <mergeCell ref="EX80:EY80"/>
    <mergeCell ref="FF91:FG91"/>
    <mergeCell ref="ET88:EU88"/>
    <mergeCell ref="ET100:EU100"/>
    <mergeCell ref="FJ99:FK99"/>
    <mergeCell ref="EX111:EY111"/>
    <mergeCell ref="ET111:EU111"/>
    <mergeCell ref="FB110:FC110"/>
    <mergeCell ref="EV110:EW110"/>
    <mergeCell ref="EZ111:FA111"/>
    <mergeCell ref="EX99:EY99"/>
    <mergeCell ref="EZ108:FA108"/>
    <mergeCell ref="EZ109:FA109"/>
    <mergeCell ref="EZ110:FA110"/>
    <mergeCell ref="FB99:FC99"/>
    <mergeCell ref="FB100:FC100"/>
    <mergeCell ref="EZ99:FA99"/>
    <mergeCell ref="EZ100:FA100"/>
    <mergeCell ref="EV111:EW111"/>
    <mergeCell ref="ET109:EU109"/>
    <mergeCell ref="ET108:EU108"/>
    <mergeCell ref="FB91:FC91"/>
    <mergeCell ref="EZ91:FA91"/>
    <mergeCell ref="ET110:EU110"/>
    <mergeCell ref="ET99:EU99"/>
    <mergeCell ref="EV99:EW99"/>
    <mergeCell ref="EV100:EW100"/>
    <mergeCell ref="EV101:EW101"/>
    <mergeCell ref="EV108:EW108"/>
    <mergeCell ref="EX100:EY100"/>
    <mergeCell ref="EX101:EY101"/>
    <mergeCell ref="EX108:EY108"/>
    <mergeCell ref="EX109:EY109"/>
    <mergeCell ref="EX110:EY110"/>
    <mergeCell ref="ET91:EU91"/>
    <mergeCell ref="FJ111:FK111"/>
    <mergeCell ref="FJ92:FK92"/>
    <mergeCell ref="FB92:FC92"/>
    <mergeCell ref="FF109:FG109"/>
    <mergeCell ref="EZ101:FA101"/>
    <mergeCell ref="FD92:FE92"/>
    <mergeCell ref="FD109:FE109"/>
    <mergeCell ref="FF99:FG99"/>
    <mergeCell ref="FD99:FE99"/>
    <mergeCell ref="FD110:FE110"/>
    <mergeCell ref="FH92:FI92"/>
    <mergeCell ref="FF101:FG101"/>
    <mergeCell ref="FD111:FE111"/>
    <mergeCell ref="FF111:FG111"/>
    <mergeCell ref="FH101:FI101"/>
    <mergeCell ref="FJ101:FK101"/>
    <mergeCell ref="FH109:FI109"/>
    <mergeCell ref="FH110:FI110"/>
    <mergeCell ref="FH111:FI111"/>
    <mergeCell ref="FH108:FI108"/>
    <mergeCell ref="EZ92:FA92"/>
    <mergeCell ref="FF110:FG110"/>
    <mergeCell ref="FF108:FG108"/>
    <mergeCell ref="FF92:FG92"/>
    <mergeCell ref="FJ110:FK110"/>
    <mergeCell ref="FJ108:FK108"/>
    <mergeCell ref="FJ109:FK109"/>
    <mergeCell ref="EZ69:FA69"/>
    <mergeCell ref="EZ70:FA70"/>
    <mergeCell ref="FB57:FC57"/>
    <mergeCell ref="EZ59:FA59"/>
    <mergeCell ref="EX69:EY69"/>
    <mergeCell ref="EZ68:FA68"/>
    <mergeCell ref="FB45:FC45"/>
    <mergeCell ref="FJ67:FK67"/>
    <mergeCell ref="FJ46:FK46"/>
    <mergeCell ref="FJ47:FK47"/>
    <mergeCell ref="FJ48:FK48"/>
    <mergeCell ref="FB71:FC71"/>
    <mergeCell ref="FD71:FE71"/>
    <mergeCell ref="FD55:FE55"/>
    <mergeCell ref="FH71:FI71"/>
    <mergeCell ref="FJ57:FK57"/>
    <mergeCell ref="FJ68:FK68"/>
    <mergeCell ref="FH67:FI67"/>
    <mergeCell ref="FF45:FG45"/>
    <mergeCell ref="FF46:FG46"/>
    <mergeCell ref="FD56:FE56"/>
    <mergeCell ref="EP28:EQ28"/>
    <mergeCell ref="EP29:EQ29"/>
    <mergeCell ref="EV26:EW26"/>
    <mergeCell ref="EJ28:EK28"/>
    <mergeCell ref="EN16:EO16"/>
    <mergeCell ref="EX16:EY16"/>
    <mergeCell ref="EX17:EY17"/>
    <mergeCell ref="EX28:EY28"/>
    <mergeCell ref="ET16:EU16"/>
    <mergeCell ref="EX19:EY19"/>
    <mergeCell ref="EV17:EW17"/>
    <mergeCell ref="EV18:EW18"/>
    <mergeCell ref="EV16:EW16"/>
    <mergeCell ref="FJ69:FK69"/>
    <mergeCell ref="FJ70:FK70"/>
    <mergeCell ref="ET49:EU49"/>
    <mergeCell ref="ET55:EU55"/>
    <mergeCell ref="ET68:EU68"/>
    <mergeCell ref="FD19:FE19"/>
    <mergeCell ref="EV61:EW61"/>
    <mergeCell ref="EJ68:EK68"/>
    <mergeCell ref="EN68:EO68"/>
    <mergeCell ref="EJ26:EK26"/>
    <mergeCell ref="FH16:FI16"/>
    <mergeCell ref="ER37:ES37"/>
    <mergeCell ref="EL30:EM30"/>
    <mergeCell ref="EZ26:FA26"/>
    <mergeCell ref="ER26:ES26"/>
    <mergeCell ref="ER27:ES27"/>
    <mergeCell ref="ER28:ES28"/>
    <mergeCell ref="FB46:FC46"/>
    <mergeCell ref="EZ46:FA46"/>
    <mergeCell ref="EP47:EQ47"/>
    <mergeCell ref="FL36:FM36"/>
    <mergeCell ref="FJ26:FK26"/>
    <mergeCell ref="FJ27:FK27"/>
    <mergeCell ref="FJ28:FK28"/>
    <mergeCell ref="EV30:EW30"/>
    <mergeCell ref="ER16:ES16"/>
    <mergeCell ref="FD27:FE27"/>
    <mergeCell ref="ER17:ES17"/>
    <mergeCell ref="EV19:EW19"/>
    <mergeCell ref="EN30:EO30"/>
    <mergeCell ref="EN18:EO18"/>
    <mergeCell ref="EX26:EY26"/>
    <mergeCell ref="EX27:EY27"/>
    <mergeCell ref="EF16:EG16"/>
    <mergeCell ref="EX18:EY18"/>
    <mergeCell ref="EJ17:EK17"/>
    <mergeCell ref="EJ18:EK18"/>
    <mergeCell ref="EJ16:EK16"/>
    <mergeCell ref="EL18:EM18"/>
    <mergeCell ref="EL19:EM19"/>
    <mergeCell ref="EV29:EW29"/>
    <mergeCell ref="EH18:EI18"/>
    <mergeCell ref="EH19:EI19"/>
    <mergeCell ref="ET17:EU17"/>
    <mergeCell ref="ET18:EU18"/>
    <mergeCell ref="ET19:EU19"/>
    <mergeCell ref="EX29:EY29"/>
    <mergeCell ref="EL17:EM17"/>
    <mergeCell ref="EN17:EO17"/>
    <mergeCell ref="EP26:EQ26"/>
    <mergeCell ref="EP27:EQ27"/>
    <mergeCell ref="FP72:FQ72"/>
    <mergeCell ref="FP89:FQ89"/>
    <mergeCell ref="FN88:FO88"/>
    <mergeCell ref="FN89:FO89"/>
    <mergeCell ref="FN90:FO90"/>
    <mergeCell ref="FN91:FO91"/>
    <mergeCell ref="FN92:FO92"/>
    <mergeCell ref="FL90:FM90"/>
    <mergeCell ref="EL16:EM16"/>
    <mergeCell ref="EP16:EQ16"/>
    <mergeCell ref="EV27:EW27"/>
    <mergeCell ref="EV28:EW28"/>
    <mergeCell ref="FH27:FI27"/>
    <mergeCell ref="FF27:FG27"/>
    <mergeCell ref="FD45:FE45"/>
    <mergeCell ref="FD46:FE46"/>
    <mergeCell ref="FD47:FE47"/>
    <mergeCell ref="FD30:FE30"/>
    <mergeCell ref="FL26:FM26"/>
    <mergeCell ref="FL27:FM27"/>
    <mergeCell ref="FL28:FM28"/>
    <mergeCell ref="FL29:FM29"/>
    <mergeCell ref="FL30:FM30"/>
    <mergeCell ref="FH26:FI26"/>
    <mergeCell ref="FL46:FM46"/>
    <mergeCell ref="FL44:FM44"/>
    <mergeCell ref="FH28:FI28"/>
    <mergeCell ref="FH29:FI29"/>
    <mergeCell ref="FL47:FM47"/>
    <mergeCell ref="FF47:FG47"/>
    <mergeCell ref="ER47:ES47"/>
    <mergeCell ref="EV47:EW47"/>
    <mergeCell ref="FR111:FS111"/>
    <mergeCell ref="FN101:FO101"/>
    <mergeCell ref="FN108:FO108"/>
    <mergeCell ref="FP108:FQ108"/>
    <mergeCell ref="FN109:FO109"/>
    <mergeCell ref="FL80:FM80"/>
    <mergeCell ref="FN110:FO110"/>
    <mergeCell ref="FL108:FM108"/>
    <mergeCell ref="FP109:FQ109"/>
    <mergeCell ref="FR90:FS90"/>
    <mergeCell ref="FN111:FO111"/>
    <mergeCell ref="FR101:FS101"/>
    <mergeCell ref="FR108:FS108"/>
    <mergeCell ref="FN73:FO73"/>
    <mergeCell ref="FP90:FQ90"/>
    <mergeCell ref="FR99:FS99"/>
    <mergeCell ref="FP110:FQ110"/>
    <mergeCell ref="FP111:FQ111"/>
    <mergeCell ref="FP91:FQ91"/>
    <mergeCell ref="FP92:FQ92"/>
    <mergeCell ref="FN99:FO99"/>
    <mergeCell ref="FN100:FO100"/>
    <mergeCell ref="FL88:FM88"/>
    <mergeCell ref="FL109:FM109"/>
    <mergeCell ref="FL110:FM110"/>
    <mergeCell ref="FL111:FM111"/>
    <mergeCell ref="FL101:FM101"/>
    <mergeCell ref="FP99:FQ99"/>
    <mergeCell ref="FP100:FQ100"/>
    <mergeCell ref="FP101:FQ101"/>
    <mergeCell ref="FP73:FQ73"/>
    <mergeCell ref="FL99:FM99"/>
    <mergeCell ref="FN69:FO69"/>
    <mergeCell ref="FP60:FQ60"/>
    <mergeCell ref="FP61:FQ61"/>
    <mergeCell ref="FR68:FS68"/>
    <mergeCell ref="FR69:FS69"/>
    <mergeCell ref="FP67:FQ67"/>
    <mergeCell ref="FP71:FQ71"/>
    <mergeCell ref="FL55:FM55"/>
    <mergeCell ref="FL56:FM56"/>
    <mergeCell ref="FL58:FM58"/>
    <mergeCell ref="FH61:FI61"/>
    <mergeCell ref="FP46:FQ46"/>
    <mergeCell ref="FN47:FO47"/>
    <mergeCell ref="FR36:FS36"/>
    <mergeCell ref="FR37:FS37"/>
    <mergeCell ref="FR49:FS49"/>
    <mergeCell ref="FH49:FI49"/>
    <mergeCell ref="FJ49:FK49"/>
    <mergeCell ref="FL48:FM48"/>
    <mergeCell ref="FH58:FI58"/>
    <mergeCell ref="FJ55:FK55"/>
    <mergeCell ref="FN46:FO46"/>
    <mergeCell ref="FN49:FO49"/>
    <mergeCell ref="FP44:FQ44"/>
    <mergeCell ref="FN60:FO60"/>
    <mergeCell ref="FN61:FO61"/>
    <mergeCell ref="FN71:FO71"/>
    <mergeCell ref="FL70:FM70"/>
    <mergeCell ref="FN48:FO48"/>
    <mergeCell ref="FP48:FQ48"/>
    <mergeCell ref="FL37:FM37"/>
    <mergeCell ref="FH37:FI37"/>
    <mergeCell ref="FH56:FI56"/>
    <mergeCell ref="FH36:FI36"/>
    <mergeCell ref="FP28:FQ28"/>
    <mergeCell ref="FP58:FQ58"/>
    <mergeCell ref="FN30:FO30"/>
    <mergeCell ref="FP30:FQ30"/>
    <mergeCell ref="FN28:FO28"/>
    <mergeCell ref="FP55:FQ55"/>
    <mergeCell ref="FP56:FQ56"/>
    <mergeCell ref="FP57:FQ57"/>
    <mergeCell ref="FN67:FO67"/>
    <mergeCell ref="FR48:FS48"/>
    <mergeCell ref="FR38:FS38"/>
    <mergeCell ref="FN36:FO36"/>
    <mergeCell ref="FN38:FO38"/>
    <mergeCell ref="FP47:FQ47"/>
    <mergeCell ref="FR30:FS30"/>
    <mergeCell ref="FH38:FI38"/>
    <mergeCell ref="EZ29:FA29"/>
    <mergeCell ref="FF58:FG58"/>
    <mergeCell ref="FF48:FG48"/>
    <mergeCell ref="FD48:FE48"/>
    <mergeCell ref="FB55:FC55"/>
    <mergeCell ref="FD57:FE57"/>
    <mergeCell ref="FB58:FC58"/>
    <mergeCell ref="EZ28:FA28"/>
    <mergeCell ref="FF49:FG49"/>
    <mergeCell ref="FB37:FC37"/>
    <mergeCell ref="FJ29:FK29"/>
    <mergeCell ref="FD28:FE28"/>
    <mergeCell ref="FJ58:FK58"/>
    <mergeCell ref="FB30:FC30"/>
    <mergeCell ref="FD58:FE58"/>
    <mergeCell ref="FF37:FG37"/>
    <mergeCell ref="EX36:EY36"/>
    <mergeCell ref="EX37:EY37"/>
    <mergeCell ref="EZ36:FA36"/>
    <mergeCell ref="FJ36:FK36"/>
    <mergeCell ref="FJ37:FK37"/>
    <mergeCell ref="EX44:EY44"/>
    <mergeCell ref="EX45:EY45"/>
    <mergeCell ref="FF44:FG44"/>
    <mergeCell ref="FT45:FU45"/>
    <mergeCell ref="FN37:FO37"/>
    <mergeCell ref="FJ30:FK30"/>
    <mergeCell ref="FL49:FM49"/>
    <mergeCell ref="FJ61:FK61"/>
    <mergeCell ref="FL57:FM57"/>
    <mergeCell ref="FH57:FI57"/>
    <mergeCell ref="FH48:FI48"/>
    <mergeCell ref="FD36:FE36"/>
    <mergeCell ref="FD37:FE37"/>
    <mergeCell ref="FD38:FE38"/>
    <mergeCell ref="FT30:FU30"/>
    <mergeCell ref="FT46:FU46"/>
    <mergeCell ref="FP37:FQ37"/>
    <mergeCell ref="FP38:FQ38"/>
    <mergeCell ref="FN44:FO44"/>
    <mergeCell ref="FP45:FQ45"/>
    <mergeCell ref="FN45:FO45"/>
    <mergeCell ref="FT37:FU37"/>
    <mergeCell ref="FT38:FU38"/>
    <mergeCell ref="FR45:FS45"/>
    <mergeCell ref="FN58:FO58"/>
    <mergeCell ref="FN59:FO59"/>
    <mergeCell ref="FR46:FS46"/>
    <mergeCell ref="FR47:FS47"/>
    <mergeCell ref="FP36:FQ36"/>
    <mergeCell ref="FR55:FS55"/>
    <mergeCell ref="FR58:FS58"/>
    <mergeCell ref="FR59:FS59"/>
    <mergeCell ref="FP59:FQ59"/>
    <mergeCell ref="FN57:FO57"/>
    <mergeCell ref="FN55:FO55"/>
    <mergeCell ref="FP26:FQ26"/>
    <mergeCell ref="FR26:FS26"/>
    <mergeCell ref="FT26:FU26"/>
    <mergeCell ref="FN27:FO27"/>
    <mergeCell ref="FP27:FQ27"/>
    <mergeCell ref="FR27:FS27"/>
    <mergeCell ref="FX44:FY44"/>
    <mergeCell ref="FT28:FU28"/>
    <mergeCell ref="FV37:FW37"/>
    <mergeCell ref="FV38:FW38"/>
    <mergeCell ref="FV48:FW48"/>
    <mergeCell ref="FV49:FW49"/>
    <mergeCell ref="FT44:FU44"/>
    <mergeCell ref="FX45:FY45"/>
    <mergeCell ref="FP49:FQ49"/>
    <mergeCell ref="FP29:FQ29"/>
    <mergeCell ref="FR29:FS29"/>
    <mergeCell ref="FT29:FU29"/>
    <mergeCell ref="FT47:FU47"/>
    <mergeCell ref="FV44:FW44"/>
    <mergeCell ref="FT48:FU48"/>
    <mergeCell ref="FT49:FU49"/>
    <mergeCell ref="FV28:FW28"/>
    <mergeCell ref="FX28:FY28"/>
    <mergeCell ref="FX46:FY46"/>
    <mergeCell ref="FX47:FY47"/>
    <mergeCell ref="FX48:FY48"/>
    <mergeCell ref="FX49:FY49"/>
    <mergeCell ref="FV45:FW45"/>
    <mergeCell ref="FV46:FW46"/>
    <mergeCell ref="FV47:FW47"/>
    <mergeCell ref="FR44:FS44"/>
    <mergeCell ref="FX58:FY58"/>
    <mergeCell ref="FR61:FS61"/>
    <mergeCell ref="FR67:FS67"/>
    <mergeCell ref="FX56:FY56"/>
    <mergeCell ref="FX57:FY57"/>
    <mergeCell ref="FX55:FY55"/>
    <mergeCell ref="FX60:FY60"/>
    <mergeCell ref="FR56:FS56"/>
    <mergeCell ref="FR57:FS57"/>
    <mergeCell ref="GH47:GI47"/>
    <mergeCell ref="FT55:FU55"/>
    <mergeCell ref="FT56:FU56"/>
    <mergeCell ref="FT57:FU57"/>
    <mergeCell ref="FT58:FU58"/>
    <mergeCell ref="FT59:FU59"/>
    <mergeCell ref="FX67:FY67"/>
    <mergeCell ref="GH56:GI56"/>
    <mergeCell ref="FZ67:GA67"/>
    <mergeCell ref="GB67:GC67"/>
    <mergeCell ref="GD56:GE56"/>
    <mergeCell ref="GF56:GG56"/>
    <mergeCell ref="GH55:GI55"/>
    <mergeCell ref="GD55:GE55"/>
    <mergeCell ref="GD47:GE47"/>
    <mergeCell ref="GD48:GE48"/>
    <mergeCell ref="FZ48:GA48"/>
    <mergeCell ref="FZ49:GA49"/>
    <mergeCell ref="GB59:GC59"/>
    <mergeCell ref="GF55:GG55"/>
    <mergeCell ref="GD57:GE57"/>
    <mergeCell ref="GD61:GE61"/>
    <mergeCell ref="GH67:GI67"/>
    <mergeCell ref="FZ91:GA91"/>
    <mergeCell ref="FZ92:GA92"/>
    <mergeCell ref="FL60:FM60"/>
    <mergeCell ref="GB61:GC61"/>
    <mergeCell ref="FZ59:GA59"/>
    <mergeCell ref="FZ60:GA60"/>
    <mergeCell ref="GB69:GC69"/>
    <mergeCell ref="GB70:GC70"/>
    <mergeCell ref="GB71:GC71"/>
    <mergeCell ref="GB72:GC72"/>
    <mergeCell ref="GB73:GC73"/>
    <mergeCell ref="GB82:GC82"/>
    <mergeCell ref="FR91:FS91"/>
    <mergeCell ref="FR92:FS92"/>
    <mergeCell ref="FV88:FW88"/>
    <mergeCell ref="FV91:FW91"/>
    <mergeCell ref="FV92:FW92"/>
    <mergeCell ref="FT92:FU92"/>
    <mergeCell ref="FT61:FU61"/>
    <mergeCell ref="FT91:FU91"/>
    <mergeCell ref="FX88:FY88"/>
    <mergeCell ref="FX59:FY59"/>
    <mergeCell ref="FP80:FQ80"/>
    <mergeCell ref="FP81:FQ81"/>
    <mergeCell ref="FL71:FM71"/>
    <mergeCell ref="FL72:FM72"/>
    <mergeCell ref="FL91:FM91"/>
    <mergeCell ref="FR89:FS89"/>
    <mergeCell ref="FX80:FY80"/>
    <mergeCell ref="FN68:FO68"/>
    <mergeCell ref="GB92:GC92"/>
    <mergeCell ref="FL89:FM89"/>
    <mergeCell ref="GH92:GI92"/>
    <mergeCell ref="GH81:GI81"/>
    <mergeCell ref="GH82:GI82"/>
    <mergeCell ref="GF58:GG58"/>
    <mergeCell ref="GD59:GE59"/>
    <mergeCell ref="GF59:GG59"/>
    <mergeCell ref="GF80:GG80"/>
    <mergeCell ref="GF81:GG81"/>
    <mergeCell ref="GF82:GG82"/>
    <mergeCell ref="GD60:GE60"/>
    <mergeCell ref="GF60:GG60"/>
    <mergeCell ref="GF88:GG88"/>
    <mergeCell ref="GF89:GG89"/>
    <mergeCell ref="GF90:GG90"/>
    <mergeCell ref="GF91:GG91"/>
    <mergeCell ref="GF92:GG92"/>
    <mergeCell ref="GD69:GE69"/>
    <mergeCell ref="GD91:GE91"/>
    <mergeCell ref="GD88:GE88"/>
    <mergeCell ref="GD89:GE89"/>
    <mergeCell ref="GD92:GE92"/>
    <mergeCell ref="GH72:GI72"/>
    <mergeCell ref="GD80:GE80"/>
    <mergeCell ref="GH68:GI68"/>
    <mergeCell ref="GH69:GI69"/>
    <mergeCell ref="GH70:GI70"/>
    <mergeCell ref="GH88:GI88"/>
    <mergeCell ref="GF73:GG73"/>
    <mergeCell ref="GH80:GI80"/>
    <mergeCell ref="GJ30:GK30"/>
    <mergeCell ref="GJ29:GK29"/>
    <mergeCell ref="GL47:GM47"/>
    <mergeCell ref="GL48:GM48"/>
    <mergeCell ref="GV36:GW36"/>
    <mergeCell ref="GX36:GY36"/>
    <mergeCell ref="GV37:GW37"/>
    <mergeCell ref="GX37:GY37"/>
    <mergeCell ref="GV38:GW38"/>
    <mergeCell ref="GX38:GY38"/>
    <mergeCell ref="GV44:GW44"/>
    <mergeCell ref="GV45:GW45"/>
    <mergeCell ref="GP37:GQ37"/>
    <mergeCell ref="GP38:GQ38"/>
    <mergeCell ref="GT36:GU36"/>
    <mergeCell ref="GR36:GS36"/>
    <mergeCell ref="GT44:GU44"/>
    <mergeCell ref="GT45:GU45"/>
    <mergeCell ref="GT46:GU46"/>
    <mergeCell ref="GT47:GU47"/>
    <mergeCell ref="GT48:GU48"/>
    <mergeCell ref="GN38:GO38"/>
    <mergeCell ref="GP36:GQ36"/>
    <mergeCell ref="GR48:GS48"/>
    <mergeCell ref="GJ47:GK47"/>
    <mergeCell ref="GJ48:GK48"/>
    <mergeCell ref="GR29:GS29"/>
    <mergeCell ref="GV47:GW47"/>
    <mergeCell ref="GV48:GW48"/>
    <mergeCell ref="GR38:GS38"/>
    <mergeCell ref="GL36:GM36"/>
    <mergeCell ref="GL37:GM37"/>
    <mergeCell ref="GL38:GM38"/>
    <mergeCell ref="GL44:GM44"/>
    <mergeCell ref="GN44:GO44"/>
    <mergeCell ref="GL45:GM45"/>
    <mergeCell ref="GT38:GU38"/>
    <mergeCell ref="GZ58:HA58"/>
    <mergeCell ref="GR44:GS44"/>
    <mergeCell ref="GR45:GS45"/>
    <mergeCell ref="GL46:GM46"/>
    <mergeCell ref="GJ55:GK55"/>
    <mergeCell ref="GJ58:GK58"/>
    <mergeCell ref="GV55:GW55"/>
    <mergeCell ref="GV56:GW56"/>
    <mergeCell ref="GN55:GO55"/>
    <mergeCell ref="GN56:GO56"/>
    <mergeCell ref="GN57:GO57"/>
    <mergeCell ref="GL58:GM58"/>
    <mergeCell ref="GR56:GS56"/>
    <mergeCell ref="GR57:GS57"/>
    <mergeCell ref="GR58:GS58"/>
    <mergeCell ref="GL57:GM57"/>
    <mergeCell ref="GT49:GU49"/>
    <mergeCell ref="GV46:GW46"/>
    <mergeCell ref="FZ99:GA99"/>
    <mergeCell ref="FZ100:GA100"/>
    <mergeCell ref="FZ101:GA101"/>
    <mergeCell ref="GB99:GC99"/>
    <mergeCell ref="GB100:GC100"/>
    <mergeCell ref="GB101:GC101"/>
    <mergeCell ref="GT89:GU89"/>
    <mergeCell ref="GX88:GY88"/>
    <mergeCell ref="GV89:GW89"/>
    <mergeCell ref="GX89:GY89"/>
    <mergeCell ref="GV90:GW90"/>
    <mergeCell ref="GT55:GU55"/>
    <mergeCell ref="GT56:GU56"/>
    <mergeCell ref="GT57:GU57"/>
    <mergeCell ref="GT58:GU58"/>
    <mergeCell ref="GD90:GE90"/>
    <mergeCell ref="GF57:GG57"/>
    <mergeCell ref="GV91:GW91"/>
    <mergeCell ref="GD58:GE58"/>
    <mergeCell ref="GD99:GE99"/>
    <mergeCell ref="GD100:GE100"/>
    <mergeCell ref="GD101:GE101"/>
    <mergeCell ref="GH99:GI99"/>
    <mergeCell ref="GJ99:GK99"/>
    <mergeCell ref="GH100:GI100"/>
    <mergeCell ref="GJ100:GK100"/>
    <mergeCell ref="GH101:GI101"/>
    <mergeCell ref="GJ101:GK101"/>
    <mergeCell ref="FZ57:GA57"/>
    <mergeCell ref="GB89:GC89"/>
    <mergeCell ref="GB90:GC90"/>
    <mergeCell ref="GR61:GS61"/>
    <mergeCell ref="GD108:GE108"/>
    <mergeCell ref="GF108:GG108"/>
    <mergeCell ref="GH108:GI108"/>
    <mergeCell ref="GD73:GE73"/>
    <mergeCell ref="GD81:GE81"/>
    <mergeCell ref="GD82:GE82"/>
    <mergeCell ref="GR70:GS70"/>
    <mergeCell ref="GR71:GS71"/>
    <mergeCell ref="GR72:GS72"/>
    <mergeCell ref="GR73:GS73"/>
    <mergeCell ref="GR92:GS92"/>
    <mergeCell ref="GP71:GQ71"/>
    <mergeCell ref="GP72:GQ72"/>
    <mergeCell ref="GV72:GW72"/>
    <mergeCell ref="GV73:GW73"/>
    <mergeCell ref="GV101:GW101"/>
    <mergeCell ref="GJ70:GK70"/>
    <mergeCell ref="GN90:GO90"/>
    <mergeCell ref="GN91:GO91"/>
    <mergeCell ref="GN92:GO92"/>
    <mergeCell ref="GJ91:GK91"/>
    <mergeCell ref="GJ92:GK92"/>
    <mergeCell ref="GT91:GU91"/>
    <mergeCell ref="GP73:GQ73"/>
    <mergeCell ref="GT90:GU90"/>
    <mergeCell ref="GP82:GQ82"/>
    <mergeCell ref="GP88:GQ88"/>
    <mergeCell ref="GP89:GQ89"/>
    <mergeCell ref="GL92:GM92"/>
    <mergeCell ref="GH89:GI89"/>
    <mergeCell ref="GH90:GI90"/>
    <mergeCell ref="GH91:GI91"/>
    <mergeCell ref="GH110:GI110"/>
    <mergeCell ref="GP108:GQ108"/>
    <mergeCell ref="GP109:GQ109"/>
    <mergeCell ref="GP110:GQ110"/>
    <mergeCell ref="GP111:GQ111"/>
    <mergeCell ref="GR111:GS111"/>
    <mergeCell ref="GN101:GO101"/>
    <mergeCell ref="GR99:GS99"/>
    <mergeCell ref="GR100:GS100"/>
    <mergeCell ref="GR101:GS101"/>
    <mergeCell ref="GL99:GM99"/>
    <mergeCell ref="GL100:GM100"/>
    <mergeCell ref="GL101:GM101"/>
    <mergeCell ref="GN99:GO99"/>
    <mergeCell ref="GN100:GO100"/>
    <mergeCell ref="GF99:GG99"/>
    <mergeCell ref="GF100:GG100"/>
    <mergeCell ref="GF101:GG101"/>
    <mergeCell ref="HB99:HC99"/>
    <mergeCell ref="FZ108:GA108"/>
    <mergeCell ref="FZ109:GA109"/>
    <mergeCell ref="FZ110:GA110"/>
    <mergeCell ref="FZ111:GA111"/>
    <mergeCell ref="GB108:GC108"/>
    <mergeCell ref="GB109:GC109"/>
    <mergeCell ref="GB110:GC110"/>
    <mergeCell ref="GB111:GC111"/>
    <mergeCell ref="GD109:GE109"/>
    <mergeCell ref="GF109:GG109"/>
    <mergeCell ref="GH109:GI109"/>
    <mergeCell ref="GD110:GE110"/>
    <mergeCell ref="GL109:GM109"/>
    <mergeCell ref="GN109:GO109"/>
    <mergeCell ref="GL110:GM110"/>
    <mergeCell ref="GN110:GO110"/>
    <mergeCell ref="GL111:GM111"/>
    <mergeCell ref="GN111:GO111"/>
    <mergeCell ref="GX101:GY101"/>
    <mergeCell ref="GP99:GQ99"/>
    <mergeCell ref="GP100:GQ100"/>
    <mergeCell ref="GP101:GQ101"/>
    <mergeCell ref="GD111:GE111"/>
    <mergeCell ref="GF111:GG111"/>
    <mergeCell ref="GH111:GI111"/>
    <mergeCell ref="GJ108:GK108"/>
    <mergeCell ref="GJ109:GK109"/>
    <mergeCell ref="GJ110:GK110"/>
    <mergeCell ref="GJ111:GK111"/>
    <mergeCell ref="GL108:GM108"/>
    <mergeCell ref="GF110:GG110"/>
    <mergeCell ref="HL110:HM110"/>
    <mergeCell ref="HL111:HM111"/>
    <mergeCell ref="HF109:HG109"/>
    <mergeCell ref="HF110:HG110"/>
    <mergeCell ref="HJ101:HK101"/>
    <mergeCell ref="GV109:GW109"/>
    <mergeCell ref="GX109:GY109"/>
    <mergeCell ref="GZ109:HA109"/>
    <mergeCell ref="HB109:HC109"/>
    <mergeCell ref="HD109:HE109"/>
    <mergeCell ref="GV110:GW110"/>
    <mergeCell ref="GX110:GY110"/>
    <mergeCell ref="GZ110:HA110"/>
    <mergeCell ref="HH111:HI111"/>
    <mergeCell ref="HB110:HC110"/>
    <mergeCell ref="HD108:HE108"/>
    <mergeCell ref="HD110:HE110"/>
    <mergeCell ref="HF101:HG101"/>
    <mergeCell ref="HF108:HG108"/>
    <mergeCell ref="HH109:HI109"/>
    <mergeCell ref="HF111:HG111"/>
    <mergeCell ref="HH108:HI108"/>
    <mergeCell ref="GZ101:HA101"/>
    <mergeCell ref="GV111:GW111"/>
    <mergeCell ref="HD111:HE111"/>
    <mergeCell ref="HB101:HC101"/>
    <mergeCell ref="GX111:GY111"/>
    <mergeCell ref="HL109:HM109"/>
    <mergeCell ref="GP17:GQ17"/>
    <mergeCell ref="HD99:HE99"/>
    <mergeCell ref="HD100:HE100"/>
    <mergeCell ref="HD101:HE101"/>
    <mergeCell ref="GZ91:HA91"/>
    <mergeCell ref="GX91:GY91"/>
    <mergeCell ref="HJ110:HK110"/>
    <mergeCell ref="HJ111:HK111"/>
    <mergeCell ref="HH110:HI110"/>
    <mergeCell ref="GT109:GU109"/>
    <mergeCell ref="GT110:GU110"/>
    <mergeCell ref="GT111:GU111"/>
    <mergeCell ref="GV108:GW108"/>
    <mergeCell ref="GX108:GY108"/>
    <mergeCell ref="GZ108:HA108"/>
    <mergeCell ref="HB108:HC108"/>
    <mergeCell ref="GX82:GY82"/>
    <mergeCell ref="HF91:HG91"/>
    <mergeCell ref="HD90:HE90"/>
    <mergeCell ref="HB90:HC90"/>
    <mergeCell ref="HF70:HG70"/>
    <mergeCell ref="HF92:HG92"/>
    <mergeCell ref="GT59:GU59"/>
    <mergeCell ref="GV59:GW59"/>
    <mergeCell ref="GV88:GW88"/>
    <mergeCell ref="GZ90:HA90"/>
    <mergeCell ref="GZ111:HA111"/>
    <mergeCell ref="HB111:HC111"/>
    <mergeCell ref="HJ108:HK108"/>
    <mergeCell ref="GZ73:HA73"/>
    <mergeCell ref="GZ80:HA80"/>
    <mergeCell ref="GZ70:HA70"/>
    <mergeCell ref="HN110:HO110"/>
    <mergeCell ref="HN111:HO111"/>
    <mergeCell ref="GT100:GU100"/>
    <mergeCell ref="GV100:GW100"/>
    <mergeCell ref="GX100:GY100"/>
    <mergeCell ref="GZ100:HA100"/>
    <mergeCell ref="HB100:HC100"/>
    <mergeCell ref="GN108:GO108"/>
    <mergeCell ref="HD91:HE91"/>
    <mergeCell ref="HD92:HE92"/>
    <mergeCell ref="GT99:GU99"/>
    <mergeCell ref="GV99:GW99"/>
    <mergeCell ref="GX99:GY99"/>
    <mergeCell ref="GZ99:HA99"/>
    <mergeCell ref="HN91:HO91"/>
    <mergeCell ref="HN92:HO92"/>
    <mergeCell ref="HL99:HM99"/>
    <mergeCell ref="HL100:HM100"/>
    <mergeCell ref="HL101:HM101"/>
    <mergeCell ref="HL108:HM108"/>
    <mergeCell ref="HF99:HG99"/>
    <mergeCell ref="HF100:HG100"/>
    <mergeCell ref="HL91:HM91"/>
    <mergeCell ref="HL92:HM92"/>
    <mergeCell ref="GP92:GQ92"/>
    <mergeCell ref="GZ92:HA92"/>
    <mergeCell ref="GV92:GW92"/>
    <mergeCell ref="GX92:GY92"/>
    <mergeCell ref="GT108:GU108"/>
    <mergeCell ref="GT101:GU101"/>
    <mergeCell ref="HB91:HC91"/>
    <mergeCell ref="HB92:HC92"/>
    <mergeCell ref="GL18:GM18"/>
    <mergeCell ref="GL19:GM19"/>
    <mergeCell ref="GJ16:GK16"/>
    <mergeCell ref="GJ17:GK17"/>
    <mergeCell ref="GJ18:GK18"/>
    <mergeCell ref="GJ19:GK19"/>
    <mergeCell ref="GJ26:GK26"/>
    <mergeCell ref="GL16:GM16"/>
    <mergeCell ref="GL17:GM17"/>
    <mergeCell ref="GJ27:GK27"/>
    <mergeCell ref="GL27:GM27"/>
    <mergeCell ref="HH88:HI88"/>
    <mergeCell ref="HH89:HI89"/>
    <mergeCell ref="HF88:HG88"/>
    <mergeCell ref="HF89:HG89"/>
    <mergeCell ref="HD88:HE88"/>
    <mergeCell ref="HD89:HE89"/>
    <mergeCell ref="HB88:HC88"/>
    <mergeCell ref="HB89:HC89"/>
    <mergeCell ref="HF56:HG56"/>
    <mergeCell ref="HF57:HG57"/>
    <mergeCell ref="HF58:HG58"/>
    <mergeCell ref="HF69:HG69"/>
    <mergeCell ref="HF72:HG72"/>
    <mergeCell ref="HB70:HC70"/>
    <mergeCell ref="HF81:HG81"/>
    <mergeCell ref="HF82:HG82"/>
    <mergeCell ref="HF61:HG61"/>
    <mergeCell ref="GP16:GQ16"/>
    <mergeCell ref="GN16:GO16"/>
    <mergeCell ref="GN17:GO17"/>
    <mergeCell ref="GN18:GO18"/>
    <mergeCell ref="GR59:GS59"/>
    <mergeCell ref="GP28:GQ28"/>
    <mergeCell ref="GR28:GS28"/>
    <mergeCell ref="HB44:HC44"/>
    <mergeCell ref="GV58:GW58"/>
    <mergeCell ref="GD19:GE19"/>
    <mergeCell ref="HB55:HC55"/>
    <mergeCell ref="GT28:GU28"/>
    <mergeCell ref="GT29:GU29"/>
    <mergeCell ref="GT30:GU30"/>
    <mergeCell ref="GV26:GW26"/>
    <mergeCell ref="GV27:GW27"/>
    <mergeCell ref="GV28:GW28"/>
    <mergeCell ref="GV29:GW29"/>
    <mergeCell ref="GV30:GW30"/>
    <mergeCell ref="GH19:GI19"/>
    <mergeCell ref="GF19:GG19"/>
    <mergeCell ref="GJ28:GK28"/>
    <mergeCell ref="GN26:GO26"/>
    <mergeCell ref="GH26:GI26"/>
    <mergeCell ref="GF27:GG27"/>
    <mergeCell ref="GH27:GI27"/>
    <mergeCell ref="GN19:GO19"/>
    <mergeCell ref="GN30:GO30"/>
    <mergeCell ref="GP30:GQ30"/>
    <mergeCell ref="GR30:GS30"/>
    <mergeCell ref="GZ45:HA45"/>
    <mergeCell ref="GZ46:HA46"/>
    <mergeCell ref="GZ47:HA47"/>
    <mergeCell ref="GZ48:HA48"/>
    <mergeCell ref="GZ49:HA49"/>
    <mergeCell ref="GZ55:HA55"/>
    <mergeCell ref="GZ60:HA60"/>
    <mergeCell ref="GZ71:HA71"/>
    <mergeCell ref="HB72:HC72"/>
    <mergeCell ref="HB73:HC73"/>
    <mergeCell ref="GX26:GY26"/>
    <mergeCell ref="GX27:GY27"/>
    <mergeCell ref="GZ28:HA28"/>
    <mergeCell ref="GZ29:HA29"/>
    <mergeCell ref="GZ59:HA59"/>
    <mergeCell ref="GX30:GY30"/>
    <mergeCell ref="GV61:GW61"/>
    <mergeCell ref="GV67:GW67"/>
    <mergeCell ref="GZ56:HA56"/>
    <mergeCell ref="GZ37:HA37"/>
    <mergeCell ref="GZ38:HA38"/>
    <mergeCell ref="GV60:GW60"/>
    <mergeCell ref="GT67:GU67"/>
    <mergeCell ref="GT68:GU68"/>
    <mergeCell ref="GT60:GU60"/>
    <mergeCell ref="GT61:GU61"/>
    <mergeCell ref="GZ30:HA30"/>
    <mergeCell ref="GX44:GY44"/>
    <mergeCell ref="GX49:GY49"/>
    <mergeCell ref="GX28:GY28"/>
    <mergeCell ref="GJ56:GK56"/>
    <mergeCell ref="GJ57:GK57"/>
    <mergeCell ref="GH44:GI44"/>
    <mergeCell ref="GH45:GI45"/>
    <mergeCell ref="HD30:HE30"/>
    <mergeCell ref="GN28:GO28"/>
    <mergeCell ref="GN29:GO29"/>
    <mergeCell ref="GN49:GO49"/>
    <mergeCell ref="HB45:HC45"/>
    <mergeCell ref="HB46:HC46"/>
    <mergeCell ref="HB47:HC47"/>
    <mergeCell ref="GZ44:HA44"/>
    <mergeCell ref="GR46:GS46"/>
    <mergeCell ref="GR47:GS47"/>
    <mergeCell ref="GV19:GW19"/>
    <mergeCell ref="GX29:GY29"/>
    <mergeCell ref="GL26:GM26"/>
    <mergeCell ref="GN27:GO27"/>
    <mergeCell ref="GN36:GO36"/>
    <mergeCell ref="GN37:GO37"/>
    <mergeCell ref="GH46:GI46"/>
    <mergeCell ref="GR49:GS49"/>
    <mergeCell ref="GR55:GS55"/>
    <mergeCell ref="GT26:GU26"/>
    <mergeCell ref="GR27:GS27"/>
    <mergeCell ref="GJ49:GK49"/>
    <mergeCell ref="GJ36:GK36"/>
    <mergeCell ref="GJ37:GK37"/>
    <mergeCell ref="GJ38:GK38"/>
    <mergeCell ref="GR37:GS37"/>
    <mergeCell ref="ID46:IE46"/>
    <mergeCell ref="IB44:IC44"/>
    <mergeCell ref="HJ56:HK56"/>
    <mergeCell ref="HJ57:HK57"/>
    <mergeCell ref="HJ58:HK58"/>
    <mergeCell ref="HH49:HI49"/>
    <mergeCell ref="HH55:HI55"/>
    <mergeCell ref="HH57:HI57"/>
    <mergeCell ref="HH58:HI58"/>
    <mergeCell ref="HF26:HG26"/>
    <mergeCell ref="HF27:HG27"/>
    <mergeCell ref="HF28:HG28"/>
    <mergeCell ref="HF29:HG29"/>
    <mergeCell ref="HF30:HG30"/>
    <mergeCell ref="HB28:HC28"/>
    <mergeCell ref="HB29:HC29"/>
    <mergeCell ref="HB30:HC30"/>
    <mergeCell ref="HD26:HE26"/>
    <mergeCell ref="HD27:HE27"/>
    <mergeCell ref="HD28:HE28"/>
    <mergeCell ref="HD29:HE29"/>
    <mergeCell ref="HF55:HG55"/>
    <mergeCell ref="HH56:HI56"/>
    <mergeCell ref="HF46:HG46"/>
    <mergeCell ref="HF47:HG47"/>
    <mergeCell ref="HF48:HG48"/>
    <mergeCell ref="HF49:HG49"/>
    <mergeCell ref="HJ45:HK45"/>
    <mergeCell ref="HJ46:HK46"/>
    <mergeCell ref="HJ36:HK36"/>
    <mergeCell ref="HD36:HE36"/>
    <mergeCell ref="HF36:HG36"/>
    <mergeCell ref="HZ91:IA91"/>
    <mergeCell ref="HV59:HW59"/>
    <mergeCell ref="HV37:HW37"/>
    <mergeCell ref="IF36:IG36"/>
    <mergeCell ref="IB36:IC36"/>
    <mergeCell ref="IB37:IC37"/>
    <mergeCell ref="IB38:IC38"/>
    <mergeCell ref="HX45:HY45"/>
    <mergeCell ref="HX46:HY46"/>
    <mergeCell ref="HP44:HQ44"/>
    <mergeCell ref="GT27:GU27"/>
    <mergeCell ref="GZ27:HA27"/>
    <mergeCell ref="GZ26:HA26"/>
    <mergeCell ref="HN19:HO19"/>
    <mergeCell ref="HP19:HQ19"/>
    <mergeCell ref="HV26:HW26"/>
    <mergeCell ref="HV27:HW27"/>
    <mergeCell ref="HV28:HW28"/>
    <mergeCell ref="HV29:HW29"/>
    <mergeCell ref="HV30:HW30"/>
    <mergeCell ref="HX26:HY26"/>
    <mergeCell ref="HX27:HY27"/>
    <mergeCell ref="HX28:HY28"/>
    <mergeCell ref="HR27:HS27"/>
    <mergeCell ref="HR28:HS28"/>
    <mergeCell ref="HR29:HS29"/>
    <mergeCell ref="HR30:HS30"/>
    <mergeCell ref="ID36:IE36"/>
    <mergeCell ref="ID37:IE37"/>
    <mergeCell ref="ID38:IE38"/>
    <mergeCell ref="ID44:IE44"/>
    <mergeCell ref="ID45:IE45"/>
    <mergeCell ref="IJ45:IK45"/>
    <mergeCell ref="IN44:IO44"/>
    <mergeCell ref="IB45:IC45"/>
    <mergeCell ref="HT56:HU56"/>
    <mergeCell ref="HT57:HU57"/>
    <mergeCell ref="HT58:HU58"/>
    <mergeCell ref="HT59:HU59"/>
    <mergeCell ref="HX59:HY59"/>
    <mergeCell ref="IB55:IC55"/>
    <mergeCell ref="HT49:HU49"/>
    <mergeCell ref="HN109:HO109"/>
    <mergeCell ref="HP101:HQ101"/>
    <mergeCell ref="HR91:HS91"/>
    <mergeCell ref="HX80:HY80"/>
    <mergeCell ref="IB49:IC49"/>
    <mergeCell ref="IB56:IC56"/>
    <mergeCell ref="IB57:IC57"/>
    <mergeCell ref="IB58:IC58"/>
    <mergeCell ref="IB59:IC59"/>
    <mergeCell ref="HZ59:IA59"/>
    <mergeCell ref="HN108:HO108"/>
    <mergeCell ref="IB99:IC99"/>
    <mergeCell ref="IB100:IC100"/>
    <mergeCell ref="IB101:IC101"/>
    <mergeCell ref="HT48:HU48"/>
    <mergeCell ref="HR45:HS45"/>
    <mergeCell ref="HR46:HS46"/>
    <mergeCell ref="HR47:HS47"/>
    <mergeCell ref="HR48:HS48"/>
    <mergeCell ref="HP48:HQ48"/>
    <mergeCell ref="HZ89:IA89"/>
    <mergeCell ref="HZ90:IA90"/>
    <mergeCell ref="IH91:II91"/>
    <mergeCell ref="IJ89:IK89"/>
    <mergeCell ref="HT37:HU37"/>
    <mergeCell ref="IR37:IS37"/>
    <mergeCell ref="HT38:HU38"/>
    <mergeCell ref="IR38:IS38"/>
    <mergeCell ref="HT44:HU44"/>
    <mergeCell ref="IR44:IS44"/>
    <mergeCell ref="HT45:HU45"/>
    <mergeCell ref="HT46:HU46"/>
    <mergeCell ref="IR46:IS46"/>
    <mergeCell ref="HT47:HU47"/>
    <mergeCell ref="IR47:IS47"/>
    <mergeCell ref="HV38:HW38"/>
    <mergeCell ref="HX36:HY36"/>
    <mergeCell ref="HX37:HY37"/>
    <mergeCell ref="HX38:HY38"/>
    <mergeCell ref="HV44:HW44"/>
    <mergeCell ref="HV45:HW45"/>
    <mergeCell ref="HV46:HW46"/>
    <mergeCell ref="HV47:HW47"/>
    <mergeCell ref="IN36:IO36"/>
    <mergeCell ref="IN37:IO37"/>
    <mergeCell ref="IN38:IO38"/>
    <mergeCell ref="IP36:IQ36"/>
    <mergeCell ref="IP37:IQ37"/>
    <mergeCell ref="IP38:IQ38"/>
    <mergeCell ref="HX47:HY47"/>
    <mergeCell ref="HZ46:IA46"/>
    <mergeCell ref="HZ47:IA47"/>
    <mergeCell ref="IH44:II44"/>
    <mergeCell ref="IH45:II45"/>
    <mergeCell ref="ID89:IE89"/>
    <mergeCell ref="ID90:IE90"/>
    <mergeCell ref="IR88:IS88"/>
    <mergeCell ref="HV88:HW88"/>
    <mergeCell ref="HZ72:IA72"/>
    <mergeCell ref="HZ73:IA73"/>
    <mergeCell ref="HZ80:IA80"/>
    <mergeCell ref="HZ81:IA81"/>
    <mergeCell ref="HZ82:IA82"/>
    <mergeCell ref="HZ88:IA88"/>
    <mergeCell ref="HT89:HU89"/>
    <mergeCell ref="IB81:IC81"/>
    <mergeCell ref="IB82:IC82"/>
    <mergeCell ref="HT82:HU82"/>
    <mergeCell ref="IR82:IS82"/>
    <mergeCell ref="ID80:IE80"/>
    <mergeCell ref="IB73:IC73"/>
    <mergeCell ref="IB80:IC80"/>
    <mergeCell ref="HX72:HY72"/>
    <mergeCell ref="HX73:HY73"/>
    <mergeCell ref="HX81:HY81"/>
    <mergeCell ref="HX82:HY82"/>
    <mergeCell ref="IR81:IS81"/>
    <mergeCell ref="IF82:IG82"/>
    <mergeCell ref="IH90:II90"/>
    <mergeCell ref="IL81:IM81"/>
    <mergeCell ref="ID59:IE59"/>
    <mergeCell ref="ID60:IE60"/>
    <mergeCell ref="ID61:IE61"/>
    <mergeCell ref="ID67:IE67"/>
    <mergeCell ref="IR67:IS67"/>
    <mergeCell ref="IR68:IS68"/>
    <mergeCell ref="ID68:IE68"/>
    <mergeCell ref="IH68:II68"/>
    <mergeCell ref="IR80:IS80"/>
    <mergeCell ref="IH73:II73"/>
    <mergeCell ref="IH67:II67"/>
    <mergeCell ref="IF60:IG60"/>
    <mergeCell ref="IF61:IG61"/>
    <mergeCell ref="IF67:IG67"/>
    <mergeCell ref="IF68:IG68"/>
    <mergeCell ref="IF69:IG69"/>
    <mergeCell ref="IF70:IG70"/>
    <mergeCell ref="IF71:IG71"/>
    <mergeCell ref="IF72:IG72"/>
    <mergeCell ref="IF73:IG73"/>
    <mergeCell ref="IF80:IG80"/>
    <mergeCell ref="IL68:IM68"/>
    <mergeCell ref="IN68:IO68"/>
    <mergeCell ref="IP68:IQ68"/>
    <mergeCell ref="IL69:IM69"/>
    <mergeCell ref="IN69:IO69"/>
    <mergeCell ref="IL80:IM80"/>
    <mergeCell ref="IR60:IS60"/>
    <mergeCell ref="IL71:IM71"/>
    <mergeCell ref="IP59:IQ59"/>
    <mergeCell ref="IP60:IQ60"/>
    <mergeCell ref="IP61:IQ61"/>
    <mergeCell ref="HP111:HQ111"/>
    <mergeCell ref="HZ69:IA69"/>
    <mergeCell ref="HZ70:IA70"/>
    <mergeCell ref="HZ71:IA71"/>
    <mergeCell ref="IR109:IS109"/>
    <mergeCell ref="HT110:HU110"/>
    <mergeCell ref="HV110:HW110"/>
    <mergeCell ref="IR110:IS110"/>
    <mergeCell ref="HT111:HU111"/>
    <mergeCell ref="HV111:HW111"/>
    <mergeCell ref="IR111:IS111"/>
    <mergeCell ref="HV89:HW89"/>
    <mergeCell ref="HV90:HW90"/>
    <mergeCell ref="HV91:HW91"/>
    <mergeCell ref="HV92:HW92"/>
    <mergeCell ref="HX88:HY88"/>
    <mergeCell ref="HX89:HY89"/>
    <mergeCell ref="HX90:HY90"/>
    <mergeCell ref="HX91:HY91"/>
    <mergeCell ref="HX92:HY92"/>
    <mergeCell ref="HT99:HU99"/>
    <mergeCell ref="HT100:HU100"/>
    <mergeCell ref="HT101:HU101"/>
    <mergeCell ref="HT108:HU108"/>
    <mergeCell ref="HV108:HW108"/>
    <mergeCell ref="HV101:HW101"/>
    <mergeCell ref="HX108:HY108"/>
    <mergeCell ref="HV99:HW99"/>
    <mergeCell ref="HV100:HW100"/>
    <mergeCell ref="HV69:HW69"/>
    <mergeCell ref="HX109:HY109"/>
    <mergeCell ref="IR69:IS69"/>
    <mergeCell ref="HX110:HY110"/>
    <mergeCell ref="HP55:HQ55"/>
    <mergeCell ref="HP56:HQ56"/>
    <mergeCell ref="HP57:HQ57"/>
    <mergeCell ref="HP58:HQ58"/>
    <mergeCell ref="HP59:HQ59"/>
    <mergeCell ref="HP60:HQ60"/>
    <mergeCell ref="HP61:HQ61"/>
    <mergeCell ref="HP36:HQ36"/>
    <mergeCell ref="HP37:HQ37"/>
    <mergeCell ref="HP110:HQ110"/>
    <mergeCell ref="HP108:HQ108"/>
    <mergeCell ref="HP109:HQ109"/>
    <mergeCell ref="IR99:IS99"/>
    <mergeCell ref="IR100:IS100"/>
    <mergeCell ref="IR101:IS101"/>
    <mergeCell ref="HT88:HU88"/>
    <mergeCell ref="HX101:HY101"/>
    <mergeCell ref="HR49:HS49"/>
    <mergeCell ref="HV36:HW36"/>
    <mergeCell ref="HT55:HU55"/>
    <mergeCell ref="IH61:II61"/>
    <mergeCell ref="HT109:HU109"/>
    <mergeCell ref="HV109:HW109"/>
    <mergeCell ref="HZ108:IA108"/>
    <mergeCell ref="HZ109:IA109"/>
    <mergeCell ref="ID108:IE108"/>
    <mergeCell ref="IH92:II92"/>
    <mergeCell ref="ID99:IE99"/>
    <mergeCell ref="IH72:II72"/>
    <mergeCell ref="IF89:IG89"/>
    <mergeCell ref="IR92:IS92"/>
    <mergeCell ref="HN100:HO100"/>
    <mergeCell ref="HN101:HO101"/>
    <mergeCell ref="IR70:IS70"/>
    <mergeCell ref="HT71:HU71"/>
    <mergeCell ref="IR71:IS71"/>
    <mergeCell ref="HT72:HU72"/>
    <mergeCell ref="IR72:IS72"/>
    <mergeCell ref="HT73:HU73"/>
    <mergeCell ref="IR73:IS73"/>
    <mergeCell ref="HT80:HU80"/>
    <mergeCell ref="HT81:HU81"/>
    <mergeCell ref="IH60:II60"/>
    <mergeCell ref="HZ92:IA92"/>
    <mergeCell ref="HR99:HS99"/>
    <mergeCell ref="HR100:HS100"/>
    <mergeCell ref="HR101:HS101"/>
    <mergeCell ref="HN82:HO82"/>
    <mergeCell ref="HR61:HS61"/>
    <mergeCell ref="HR60:HS60"/>
    <mergeCell ref="HX100:HY100"/>
    <mergeCell ref="HX68:HY68"/>
    <mergeCell ref="HX69:HY69"/>
    <mergeCell ref="HX70:HY70"/>
    <mergeCell ref="IH89:II89"/>
    <mergeCell ref="ID69:IE69"/>
    <mergeCell ref="ID70:IE70"/>
    <mergeCell ref="IR89:IS89"/>
    <mergeCell ref="HT90:HU90"/>
    <mergeCell ref="IR90:IS90"/>
    <mergeCell ref="HT91:HU91"/>
    <mergeCell ref="IR91:IS91"/>
    <mergeCell ref="ID88:IE88"/>
    <mergeCell ref="GV17:GW17"/>
    <mergeCell ref="HD18:HE18"/>
    <mergeCell ref="HD19:HE19"/>
    <mergeCell ref="GV18:GW18"/>
    <mergeCell ref="HJ28:HK28"/>
    <mergeCell ref="HL28:HM28"/>
    <mergeCell ref="HB26:HC26"/>
    <mergeCell ref="HB27:HC27"/>
    <mergeCell ref="HH60:HI60"/>
    <mergeCell ref="HH61:HI61"/>
    <mergeCell ref="HJ67:HK67"/>
    <mergeCell ref="GP18:GQ18"/>
    <mergeCell ref="HJ55:HK55"/>
    <mergeCell ref="HN55:HO55"/>
    <mergeCell ref="HN56:HO56"/>
    <mergeCell ref="HN57:HO57"/>
    <mergeCell ref="HN58:HO58"/>
    <mergeCell ref="HJ47:HK47"/>
    <mergeCell ref="HJ48:HK48"/>
    <mergeCell ref="HN47:HO47"/>
    <mergeCell ref="HN48:HO48"/>
    <mergeCell ref="HB56:HC56"/>
    <mergeCell ref="HH27:HI27"/>
    <mergeCell ref="GP19:GQ19"/>
    <mergeCell ref="HD38:HE38"/>
    <mergeCell ref="HB38:HC38"/>
    <mergeCell ref="HB36:HC36"/>
    <mergeCell ref="HB37:HC37"/>
    <mergeCell ref="GX45:GY45"/>
    <mergeCell ref="GX46:GY46"/>
    <mergeCell ref="GX47:GY47"/>
    <mergeCell ref="GX48:GY48"/>
    <mergeCell ref="HT92:HU92"/>
    <mergeCell ref="HT67:HU67"/>
    <mergeCell ref="HT70:HU70"/>
    <mergeCell ref="HX67:HY67"/>
    <mergeCell ref="HT60:HU60"/>
    <mergeCell ref="IB90:IC90"/>
    <mergeCell ref="IB91:IC91"/>
    <mergeCell ref="IB92:IC92"/>
    <mergeCell ref="HT69:HU69"/>
    <mergeCell ref="HT61:HU61"/>
    <mergeCell ref="IB88:IC88"/>
    <mergeCell ref="IB89:IC89"/>
    <mergeCell ref="HZ67:IA67"/>
    <mergeCell ref="HZ68:IA68"/>
    <mergeCell ref="HZ61:IA61"/>
    <mergeCell ref="DB7:DC7"/>
    <mergeCell ref="DJ7:DK7"/>
    <mergeCell ref="DB8:DC8"/>
    <mergeCell ref="DJ8:DK8"/>
    <mergeCell ref="DB9:DC9"/>
    <mergeCell ref="DJ9:DK9"/>
    <mergeCell ref="HN69:HO69"/>
    <mergeCell ref="HN70:HO70"/>
    <mergeCell ref="HN71:HO71"/>
    <mergeCell ref="HN72:HO72"/>
    <mergeCell ref="HN73:HO73"/>
    <mergeCell ref="HN80:HO80"/>
    <mergeCell ref="HN81:HO81"/>
    <mergeCell ref="GX80:GY80"/>
    <mergeCell ref="GV81:GW81"/>
    <mergeCell ref="GX81:GY81"/>
    <mergeCell ref="GV16:GW16"/>
    <mergeCell ref="HH69:HI69"/>
    <mergeCell ref="HH70:HI70"/>
    <mergeCell ref="HH71:HI71"/>
    <mergeCell ref="HH72:HI72"/>
    <mergeCell ref="HH73:HI73"/>
    <mergeCell ref="HH80:HI80"/>
    <mergeCell ref="HH81:HI81"/>
    <mergeCell ref="HL49:HM49"/>
    <mergeCell ref="HJ29:HK29"/>
    <mergeCell ref="HN38:HO38"/>
    <mergeCell ref="HD47:HE47"/>
    <mergeCell ref="HF44:HG44"/>
    <mergeCell ref="HF45:HG45"/>
    <mergeCell ref="HX71:HY71"/>
    <mergeCell ref="IB60:IC60"/>
    <mergeCell ref="IB61:IC61"/>
    <mergeCell ref="IB67:IC67"/>
    <mergeCell ref="IB68:IC68"/>
    <mergeCell ref="IB69:IC69"/>
    <mergeCell ref="IB70:IC70"/>
    <mergeCell ref="IB71:IC71"/>
    <mergeCell ref="IB72:IC72"/>
    <mergeCell ref="HX60:HY60"/>
    <mergeCell ref="HX61:HY61"/>
    <mergeCell ref="HT68:HU68"/>
    <mergeCell ref="HL68:HM68"/>
    <mergeCell ref="HL69:HM69"/>
    <mergeCell ref="HL70:HM70"/>
    <mergeCell ref="HL71:HM71"/>
    <mergeCell ref="HL72:HM72"/>
    <mergeCell ref="HL73:HM73"/>
    <mergeCell ref="HL80:HM80"/>
    <mergeCell ref="F19:G19"/>
    <mergeCell ref="F26:G26"/>
    <mergeCell ref="H26:I26"/>
    <mergeCell ref="J26:K26"/>
    <mergeCell ref="L26:M26"/>
    <mergeCell ref="N26:O26"/>
    <mergeCell ref="P26:Q26"/>
    <mergeCell ref="T26:U26"/>
    <mergeCell ref="V18:W18"/>
    <mergeCell ref="X18:Y18"/>
    <mergeCell ref="Z18:AA18"/>
    <mergeCell ref="T7:U7"/>
    <mergeCell ref="Z7:AA7"/>
    <mergeCell ref="HX99:HY99"/>
    <mergeCell ref="HV60:HW60"/>
    <mergeCell ref="HV61:HW61"/>
    <mergeCell ref="HV67:HW67"/>
    <mergeCell ref="HV68:HW68"/>
    <mergeCell ref="HV70:HW70"/>
    <mergeCell ref="HV71:HW71"/>
    <mergeCell ref="HV72:HW72"/>
    <mergeCell ref="HV73:HW73"/>
    <mergeCell ref="HV80:HW80"/>
    <mergeCell ref="GV82:GW82"/>
    <mergeCell ref="HP45:HQ45"/>
    <mergeCell ref="GP29:GQ29"/>
    <mergeCell ref="HF37:HG37"/>
    <mergeCell ref="HH67:HI67"/>
    <mergeCell ref="HH68:HI68"/>
    <mergeCell ref="HB81:HC81"/>
    <mergeCell ref="HB82:HC82"/>
    <mergeCell ref="HD82:HE82"/>
    <mergeCell ref="AN27:AO27"/>
    <mergeCell ref="AP27:AQ27"/>
    <mergeCell ref="AB29:AC29"/>
    <mergeCell ref="AD29:AE29"/>
    <mergeCell ref="AF29:AG29"/>
    <mergeCell ref="AT27:AU27"/>
    <mergeCell ref="AV27:AW27"/>
    <mergeCell ref="AX27:AY27"/>
    <mergeCell ref="AT29:AU29"/>
    <mergeCell ref="AV29:AW29"/>
    <mergeCell ref="AX29:AY29"/>
    <mergeCell ref="AT28:AU28"/>
    <mergeCell ref="AV28:AW28"/>
    <mergeCell ref="F7:G7"/>
    <mergeCell ref="H7:I7"/>
    <mergeCell ref="J7:K7"/>
    <mergeCell ref="L7:M7"/>
    <mergeCell ref="N7:O7"/>
    <mergeCell ref="F8:G8"/>
    <mergeCell ref="H8:I8"/>
    <mergeCell ref="J8:K8"/>
    <mergeCell ref="L8:M8"/>
    <mergeCell ref="N8:O8"/>
    <mergeCell ref="F9:G9"/>
    <mergeCell ref="H9:I9"/>
    <mergeCell ref="J9:K9"/>
    <mergeCell ref="L9:M9"/>
    <mergeCell ref="N9:O9"/>
    <mergeCell ref="AB26:AC26"/>
    <mergeCell ref="AD26:AE26"/>
    <mergeCell ref="V26:W26"/>
    <mergeCell ref="Z26:AA26"/>
    <mergeCell ref="V29:W29"/>
    <mergeCell ref="AD27:AE27"/>
    <mergeCell ref="AZ27:BA27"/>
    <mergeCell ref="BB27:BC27"/>
    <mergeCell ref="BD27:BE27"/>
    <mergeCell ref="BF27:BG27"/>
    <mergeCell ref="AZ28:BA28"/>
    <mergeCell ref="BB28:BC28"/>
    <mergeCell ref="BD28:BE28"/>
    <mergeCell ref="BF28:BG28"/>
    <mergeCell ref="AH29:AI29"/>
    <mergeCell ref="AJ29:AK29"/>
    <mergeCell ref="AL29:AM29"/>
    <mergeCell ref="AN29:AO29"/>
    <mergeCell ref="AP29:AQ29"/>
    <mergeCell ref="AF28:AG28"/>
    <mergeCell ref="AH28:AI28"/>
    <mergeCell ref="AJ28:AK28"/>
    <mergeCell ref="AL28:AM28"/>
    <mergeCell ref="AN28:AO28"/>
    <mergeCell ref="AP28:AQ28"/>
    <mergeCell ref="AB27:AC27"/>
    <mergeCell ref="AZ29:BA29"/>
    <mergeCell ref="BB29:BC29"/>
    <mergeCell ref="BD29:BE29"/>
    <mergeCell ref="BF29:BG29"/>
    <mergeCell ref="V27:W27"/>
    <mergeCell ref="V28:W28"/>
    <mergeCell ref="AF27:AG27"/>
    <mergeCell ref="AH27:AI27"/>
    <mergeCell ref="AJ27:AK27"/>
    <mergeCell ref="AL27:AM27"/>
    <mergeCell ref="F27:G27"/>
    <mergeCell ref="H27:I27"/>
    <mergeCell ref="J27:K27"/>
    <mergeCell ref="L27:M27"/>
    <mergeCell ref="N27:O27"/>
    <mergeCell ref="P27:Q27"/>
    <mergeCell ref="F28:G28"/>
    <mergeCell ref="H28:I28"/>
    <mergeCell ref="J28:K28"/>
    <mergeCell ref="L28:M28"/>
    <mergeCell ref="N28:O28"/>
    <mergeCell ref="P28:Q28"/>
    <mergeCell ref="F29:G29"/>
    <mergeCell ref="H29:I29"/>
    <mergeCell ref="J29:K29"/>
    <mergeCell ref="L29:M29"/>
    <mergeCell ref="N29:O29"/>
    <mergeCell ref="P29:Q29"/>
    <mergeCell ref="T27:U27"/>
    <mergeCell ref="T28:U28"/>
    <mergeCell ref="T29:U29"/>
    <mergeCell ref="R26:S26"/>
    <mergeCell ref="R27:S27"/>
    <mergeCell ref="R28:S28"/>
    <mergeCell ref="R29:S29"/>
    <mergeCell ref="X26:Y26"/>
    <mergeCell ref="AP18:AQ18"/>
    <mergeCell ref="AR18:AS18"/>
    <mergeCell ref="AT18:AU18"/>
    <mergeCell ref="AV18:AW18"/>
    <mergeCell ref="AX18:AY18"/>
    <mergeCell ref="H17:I17"/>
    <mergeCell ref="J17:K17"/>
    <mergeCell ref="L17:M17"/>
    <mergeCell ref="N17:O17"/>
    <mergeCell ref="P17:Q17"/>
    <mergeCell ref="R17:S17"/>
    <mergeCell ref="T17:U17"/>
    <mergeCell ref="V17:W17"/>
    <mergeCell ref="X17:Y17"/>
    <mergeCell ref="Z17:AA17"/>
    <mergeCell ref="AB17:AC17"/>
    <mergeCell ref="AD17:AE17"/>
    <mergeCell ref="H18:I18"/>
    <mergeCell ref="J18:K18"/>
    <mergeCell ref="L18:M18"/>
    <mergeCell ref="N18:O18"/>
    <mergeCell ref="P18:Q18"/>
    <mergeCell ref="R18:S18"/>
    <mergeCell ref="T18:U18"/>
    <mergeCell ref="F16:G16"/>
    <mergeCell ref="F17:G17"/>
    <mergeCell ref="F18:G18"/>
    <mergeCell ref="AB19:AC19"/>
    <mergeCell ref="X19:Y19"/>
    <mergeCell ref="Z19:AA19"/>
    <mergeCell ref="N19:O19"/>
    <mergeCell ref="P19:Q19"/>
    <mergeCell ref="R19:S19"/>
    <mergeCell ref="T19:U19"/>
    <mergeCell ref="V19:W19"/>
    <mergeCell ref="L19:M19"/>
    <mergeCell ref="H19:I19"/>
    <mergeCell ref="J19:K19"/>
    <mergeCell ref="AF17:AG17"/>
    <mergeCell ref="AH17:AI17"/>
    <mergeCell ref="AJ17:AK17"/>
    <mergeCell ref="AB16:AC16"/>
    <mergeCell ref="AD16:AE16"/>
    <mergeCell ref="AF16:AG16"/>
    <mergeCell ref="AH16:AI16"/>
    <mergeCell ref="AJ16:AK16"/>
    <mergeCell ref="AF18:AG18"/>
    <mergeCell ref="AH18:AI18"/>
    <mergeCell ref="AJ18:AK18"/>
    <mergeCell ref="N16:O16"/>
    <mergeCell ref="P16:Q16"/>
    <mergeCell ref="V16:W16"/>
    <mergeCell ref="AB18:AC18"/>
    <mergeCell ref="AD18:AE18"/>
    <mergeCell ref="X16:Y16"/>
    <mergeCell ref="Z16:AA16"/>
    <mergeCell ref="AV26:AW26"/>
    <mergeCell ref="AX26:AY26"/>
    <mergeCell ref="AR26:AS26"/>
    <mergeCell ref="BJ28:BK28"/>
    <mergeCell ref="AH26:AI26"/>
    <mergeCell ref="AJ26:AK26"/>
    <mergeCell ref="AF26:AG26"/>
    <mergeCell ref="AV37:AW37"/>
    <mergeCell ref="AX37:AY37"/>
    <mergeCell ref="AZ37:BA37"/>
    <mergeCell ref="BB37:BC37"/>
    <mergeCell ref="BD37:BE37"/>
    <mergeCell ref="BF37:BG37"/>
    <mergeCell ref="BH37:BI37"/>
    <mergeCell ref="BJ37:BK37"/>
    <mergeCell ref="BL37:BM37"/>
    <mergeCell ref="AV36:AW36"/>
    <mergeCell ref="AX36:AY36"/>
    <mergeCell ref="AZ36:BA36"/>
    <mergeCell ref="AH37:AI37"/>
    <mergeCell ref="AJ37:AK37"/>
    <mergeCell ref="AL37:AM37"/>
    <mergeCell ref="AN37:AO37"/>
    <mergeCell ref="AP37:AQ37"/>
    <mergeCell ref="AR37:AS37"/>
    <mergeCell ref="AL26:AM26"/>
    <mergeCell ref="AT37:AU37"/>
    <mergeCell ref="AF36:AG36"/>
    <mergeCell ref="AH36:AI36"/>
    <mergeCell ref="AJ36:AK36"/>
    <mergeCell ref="AL36:AM36"/>
    <mergeCell ref="AN36:AO36"/>
    <mergeCell ref="F36:G36"/>
    <mergeCell ref="H36:I36"/>
    <mergeCell ref="P36:Q36"/>
    <mergeCell ref="BB36:BC36"/>
    <mergeCell ref="BD36:BE36"/>
    <mergeCell ref="BF36:BG36"/>
    <mergeCell ref="BH36:BI36"/>
    <mergeCell ref="AJ38:AK38"/>
    <mergeCell ref="AL38:AM38"/>
    <mergeCell ref="AT36:AU36"/>
    <mergeCell ref="AN38:AO38"/>
    <mergeCell ref="AP38:AQ38"/>
    <mergeCell ref="AR38:AS38"/>
    <mergeCell ref="R37:S37"/>
    <mergeCell ref="F37:G37"/>
    <mergeCell ref="H37:I37"/>
    <mergeCell ref="R38:S38"/>
    <mergeCell ref="F38:G38"/>
    <mergeCell ref="H38:I38"/>
    <mergeCell ref="AV38:AW38"/>
    <mergeCell ref="AX38:AY38"/>
    <mergeCell ref="AZ38:BA38"/>
    <mergeCell ref="BB38:BC38"/>
    <mergeCell ref="BD38:BE38"/>
    <mergeCell ref="V37:W37"/>
    <mergeCell ref="X37:Y37"/>
    <mergeCell ref="Z37:AA37"/>
    <mergeCell ref="AF37:AG37"/>
    <mergeCell ref="V36:W36"/>
    <mergeCell ref="X36:Y36"/>
    <mergeCell ref="Z36:AA36"/>
    <mergeCell ref="AB36:AC36"/>
    <mergeCell ref="H44:I44"/>
    <mergeCell ref="J44:K44"/>
    <mergeCell ref="AR36:AS36"/>
    <mergeCell ref="T37:U37"/>
    <mergeCell ref="AX44:AY44"/>
    <mergeCell ref="AZ44:BA44"/>
    <mergeCell ref="BB44:BC44"/>
    <mergeCell ref="BD44:BE44"/>
    <mergeCell ref="J36:K36"/>
    <mergeCell ref="L36:M36"/>
    <mergeCell ref="N36:O36"/>
    <mergeCell ref="J37:K37"/>
    <mergeCell ref="L37:M37"/>
    <mergeCell ref="N37:O37"/>
    <mergeCell ref="J38:K38"/>
    <mergeCell ref="L38:M38"/>
    <mergeCell ref="N38:O38"/>
    <mergeCell ref="AB37:AC37"/>
    <mergeCell ref="AD37:AE37"/>
    <mergeCell ref="R36:S36"/>
    <mergeCell ref="AD36:AE36"/>
    <mergeCell ref="AP36:AQ36"/>
    <mergeCell ref="BF44:BG44"/>
    <mergeCell ref="BH44:BI44"/>
    <mergeCell ref="BJ44:BK44"/>
    <mergeCell ref="BL44:BM44"/>
    <mergeCell ref="BN44:BO44"/>
    <mergeCell ref="AT44:AU44"/>
    <mergeCell ref="AV44:AW44"/>
    <mergeCell ref="AL44:AM44"/>
    <mergeCell ref="AN44:AO44"/>
    <mergeCell ref="AP44:AQ44"/>
    <mergeCell ref="AR44:AS44"/>
    <mergeCell ref="R44:S44"/>
    <mergeCell ref="T38:U38"/>
    <mergeCell ref="V38:W38"/>
    <mergeCell ref="X38:Y38"/>
    <mergeCell ref="Z38:AA38"/>
    <mergeCell ref="AB38:AC38"/>
    <mergeCell ref="AD38:AE38"/>
    <mergeCell ref="AF38:AG38"/>
    <mergeCell ref="AH38:AI38"/>
    <mergeCell ref="BF38:BG38"/>
    <mergeCell ref="BH38:BI38"/>
    <mergeCell ref="AT45:AU45"/>
    <mergeCell ref="AV45:AW45"/>
    <mergeCell ref="AX45:AY45"/>
    <mergeCell ref="AZ45:BA45"/>
    <mergeCell ref="BB45:BC45"/>
    <mergeCell ref="BD45:BE45"/>
    <mergeCell ref="BF45:BG45"/>
    <mergeCell ref="BH45:BI45"/>
    <mergeCell ref="BJ45:BK45"/>
    <mergeCell ref="BL45:BM45"/>
    <mergeCell ref="BN45:BO45"/>
    <mergeCell ref="BP45:BQ45"/>
    <mergeCell ref="BR45:BS45"/>
    <mergeCell ref="AT46:AU46"/>
    <mergeCell ref="AV46:AW46"/>
    <mergeCell ref="AX46:AY46"/>
    <mergeCell ref="AZ46:BA46"/>
    <mergeCell ref="BB46:BC46"/>
    <mergeCell ref="BD46:BE46"/>
    <mergeCell ref="BF46:BG46"/>
    <mergeCell ref="BH46:BI46"/>
    <mergeCell ref="BJ46:BK46"/>
    <mergeCell ref="BL46:BM46"/>
    <mergeCell ref="BN46:BO46"/>
    <mergeCell ref="BP46:BQ46"/>
    <mergeCell ref="BR46:BS46"/>
    <mergeCell ref="AT47:AU47"/>
    <mergeCell ref="AV47:AW47"/>
    <mergeCell ref="AX47:AY47"/>
    <mergeCell ref="AZ47:BA47"/>
    <mergeCell ref="BB47:BC47"/>
    <mergeCell ref="BD47:BE47"/>
    <mergeCell ref="BF47:BG47"/>
    <mergeCell ref="BH47:BI47"/>
    <mergeCell ref="BJ47:BK47"/>
    <mergeCell ref="BL47:BM47"/>
    <mergeCell ref="BN47:BO47"/>
    <mergeCell ref="BP47:BQ47"/>
    <mergeCell ref="BR47:BS47"/>
    <mergeCell ref="AT48:AU48"/>
    <mergeCell ref="AV48:AW48"/>
    <mergeCell ref="AX48:AY48"/>
    <mergeCell ref="AZ48:BA48"/>
    <mergeCell ref="BB48:BC48"/>
    <mergeCell ref="BD48:BE48"/>
    <mergeCell ref="BF48:BG48"/>
    <mergeCell ref="BH48:BI48"/>
    <mergeCell ref="BJ48:BK48"/>
    <mergeCell ref="BL48:BM48"/>
    <mergeCell ref="BN48:BO48"/>
    <mergeCell ref="BP48:BQ48"/>
    <mergeCell ref="BR48:BS48"/>
    <mergeCell ref="AT49:AU49"/>
    <mergeCell ref="AV49:AW49"/>
    <mergeCell ref="AX49:AY49"/>
    <mergeCell ref="AZ49:BA49"/>
    <mergeCell ref="BB49:BC49"/>
    <mergeCell ref="BD49:BE49"/>
    <mergeCell ref="BF49:BG49"/>
    <mergeCell ref="BH49:BI49"/>
    <mergeCell ref="BJ49:BK49"/>
    <mergeCell ref="BL49:BM49"/>
    <mergeCell ref="BN49:BO49"/>
    <mergeCell ref="BP49:BQ49"/>
    <mergeCell ref="BR49:BS49"/>
    <mergeCell ref="AH49:AI49"/>
    <mergeCell ref="AJ49:AK49"/>
    <mergeCell ref="T45:U45"/>
    <mergeCell ref="V45:W45"/>
    <mergeCell ref="X45:Y45"/>
    <mergeCell ref="Z45:AA45"/>
    <mergeCell ref="AB45:AC45"/>
    <mergeCell ref="AD45:AE45"/>
    <mergeCell ref="AF45:AG45"/>
    <mergeCell ref="AH45:AI45"/>
    <mergeCell ref="AJ45:AK45"/>
    <mergeCell ref="AL45:AM45"/>
    <mergeCell ref="AN45:AO45"/>
    <mergeCell ref="AP45:AQ45"/>
    <mergeCell ref="AR45:AS45"/>
    <mergeCell ref="AL46:AM46"/>
    <mergeCell ref="AN46:AO46"/>
    <mergeCell ref="AP46:AQ46"/>
    <mergeCell ref="AR46:AS46"/>
    <mergeCell ref="AJ46:AK46"/>
    <mergeCell ref="H49:I49"/>
    <mergeCell ref="J49:K49"/>
    <mergeCell ref="L49:M49"/>
    <mergeCell ref="N49:O49"/>
    <mergeCell ref="P49:Q49"/>
    <mergeCell ref="L48:M48"/>
    <mergeCell ref="N48:O48"/>
    <mergeCell ref="P48:Q48"/>
    <mergeCell ref="AL48:AM48"/>
    <mergeCell ref="AN48:AO48"/>
    <mergeCell ref="AP48:AQ48"/>
    <mergeCell ref="AR48:AS48"/>
    <mergeCell ref="T49:U49"/>
    <mergeCell ref="V49:W49"/>
    <mergeCell ref="X49:Y49"/>
    <mergeCell ref="F44:G44"/>
    <mergeCell ref="F45:G45"/>
    <mergeCell ref="F46:G46"/>
    <mergeCell ref="F47:G47"/>
    <mergeCell ref="F48:G48"/>
    <mergeCell ref="F49:G49"/>
    <mergeCell ref="L44:M44"/>
    <mergeCell ref="N44:O44"/>
    <mergeCell ref="P44:Q44"/>
    <mergeCell ref="H45:I45"/>
    <mergeCell ref="J45:K45"/>
    <mergeCell ref="L45:M45"/>
    <mergeCell ref="N45:O45"/>
    <mergeCell ref="P45:Q45"/>
    <mergeCell ref="H46:I46"/>
    <mergeCell ref="J46:K46"/>
    <mergeCell ref="L46:M46"/>
    <mergeCell ref="N46:O46"/>
    <mergeCell ref="P46:Q46"/>
    <mergeCell ref="H47:I47"/>
    <mergeCell ref="J47:K47"/>
    <mergeCell ref="L47:M47"/>
    <mergeCell ref="N47:O47"/>
    <mergeCell ref="P47:Q47"/>
    <mergeCell ref="H48:I48"/>
    <mergeCell ref="J48:K48"/>
    <mergeCell ref="T46:U46"/>
    <mergeCell ref="V46:W46"/>
    <mergeCell ref="X46:Y46"/>
    <mergeCell ref="Z46:AA46"/>
    <mergeCell ref="AB46:AC46"/>
    <mergeCell ref="AD46:AE46"/>
    <mergeCell ref="AF46:AG46"/>
    <mergeCell ref="AH46:AI46"/>
    <mergeCell ref="T47:U47"/>
    <mergeCell ref="V47:W47"/>
    <mergeCell ref="X47:Y47"/>
    <mergeCell ref="Z47:AA47"/>
    <mergeCell ref="AB47:AC47"/>
    <mergeCell ref="AD47:AE47"/>
    <mergeCell ref="AF47:AG47"/>
    <mergeCell ref="AH47:AI47"/>
    <mergeCell ref="T48:U48"/>
    <mergeCell ref="V48:W48"/>
    <mergeCell ref="X48:Y48"/>
    <mergeCell ref="Z48:AA48"/>
    <mergeCell ref="AB48:AC48"/>
    <mergeCell ref="AD48:AE48"/>
    <mergeCell ref="AF48:AG48"/>
    <mergeCell ref="R45:S45"/>
    <mergeCell ref="R46:S46"/>
    <mergeCell ref="R47:S47"/>
    <mergeCell ref="R48:S48"/>
    <mergeCell ref="R49:S49"/>
    <mergeCell ref="T44:U44"/>
    <mergeCell ref="V44:W44"/>
    <mergeCell ref="X44:Y44"/>
    <mergeCell ref="Z44:AA44"/>
    <mergeCell ref="AB44:AC44"/>
    <mergeCell ref="AD44:AE44"/>
    <mergeCell ref="AF44:AG44"/>
    <mergeCell ref="AH44:AI44"/>
    <mergeCell ref="AJ44:AK44"/>
    <mergeCell ref="BJ55:BK55"/>
    <mergeCell ref="BL55:BM55"/>
    <mergeCell ref="BN55:BO55"/>
    <mergeCell ref="AJ47:AK47"/>
    <mergeCell ref="AL47:AM47"/>
    <mergeCell ref="AN47:AO47"/>
    <mergeCell ref="AP47:AQ47"/>
    <mergeCell ref="AR47:AS47"/>
    <mergeCell ref="AL49:AM49"/>
    <mergeCell ref="AN49:AO49"/>
    <mergeCell ref="AP49:AQ49"/>
    <mergeCell ref="AR49:AS49"/>
    <mergeCell ref="AH48:AI48"/>
    <mergeCell ref="AJ48:AK48"/>
    <mergeCell ref="Z49:AA49"/>
    <mergeCell ref="AB49:AC49"/>
    <mergeCell ref="AD49:AE49"/>
    <mergeCell ref="AF49:AG49"/>
    <mergeCell ref="T55:U55"/>
    <mergeCell ref="V55:W55"/>
    <mergeCell ref="X55:Y55"/>
    <mergeCell ref="Z55:AA55"/>
    <mergeCell ref="BP55:BQ55"/>
    <mergeCell ref="BR55:BS55"/>
    <mergeCell ref="AT56:AU56"/>
    <mergeCell ref="AV56:AW56"/>
    <mergeCell ref="AX56:AY56"/>
    <mergeCell ref="AZ56:BA56"/>
    <mergeCell ref="BB56:BC56"/>
    <mergeCell ref="BD56:BE56"/>
    <mergeCell ref="BF56:BG56"/>
    <mergeCell ref="BH56:BI56"/>
    <mergeCell ref="BJ56:BK56"/>
    <mergeCell ref="BL56:BM56"/>
    <mergeCell ref="BN56:BO56"/>
    <mergeCell ref="BP56:BQ56"/>
    <mergeCell ref="BR56:BS56"/>
    <mergeCell ref="AT55:AU55"/>
    <mergeCell ref="AV55:AW55"/>
    <mergeCell ref="AX55:AY55"/>
    <mergeCell ref="AZ55:BA55"/>
    <mergeCell ref="BB55:BC55"/>
    <mergeCell ref="BD55:BE55"/>
    <mergeCell ref="BF55:BG55"/>
    <mergeCell ref="BH55:BI55"/>
    <mergeCell ref="AT57:AU57"/>
    <mergeCell ref="AV57:AW57"/>
    <mergeCell ref="AX57:AY57"/>
    <mergeCell ref="AZ57:BA57"/>
    <mergeCell ref="BB57:BC57"/>
    <mergeCell ref="BD57:BE57"/>
    <mergeCell ref="BF57:BG57"/>
    <mergeCell ref="BH57:BI57"/>
    <mergeCell ref="BJ57:BK57"/>
    <mergeCell ref="BL57:BM57"/>
    <mergeCell ref="BN57:BO57"/>
    <mergeCell ref="BP57:BQ57"/>
    <mergeCell ref="BR57:BS57"/>
    <mergeCell ref="AT58:AU58"/>
    <mergeCell ref="AV58:AW58"/>
    <mergeCell ref="AX58:AY58"/>
    <mergeCell ref="AZ58:BA58"/>
    <mergeCell ref="BB58:BC58"/>
    <mergeCell ref="BD58:BE58"/>
    <mergeCell ref="BF58:BG58"/>
    <mergeCell ref="BH58:BI58"/>
    <mergeCell ref="BJ58:BK58"/>
    <mergeCell ref="BL58:BM58"/>
    <mergeCell ref="BN58:BO58"/>
    <mergeCell ref="BP58:BQ58"/>
    <mergeCell ref="BR58:BS58"/>
    <mergeCell ref="AT59:AU59"/>
    <mergeCell ref="AV59:AW59"/>
    <mergeCell ref="AX59:AY59"/>
    <mergeCell ref="AZ59:BA59"/>
    <mergeCell ref="BB59:BC59"/>
    <mergeCell ref="BD59:BE59"/>
    <mergeCell ref="BF59:BG59"/>
    <mergeCell ref="BH59:BI59"/>
    <mergeCell ref="BJ59:BK59"/>
    <mergeCell ref="BL59:BM59"/>
    <mergeCell ref="BN59:BO59"/>
    <mergeCell ref="BP59:BQ59"/>
    <mergeCell ref="BR59:BS59"/>
    <mergeCell ref="AT60:AU60"/>
    <mergeCell ref="AV60:AW60"/>
    <mergeCell ref="AX60:AY60"/>
    <mergeCell ref="AZ60:BA60"/>
    <mergeCell ref="BB60:BC60"/>
    <mergeCell ref="BD60:BE60"/>
    <mergeCell ref="BF60:BG60"/>
    <mergeCell ref="BH60:BI60"/>
    <mergeCell ref="BJ60:BK60"/>
    <mergeCell ref="BL60:BM60"/>
    <mergeCell ref="BN60:BO60"/>
    <mergeCell ref="BP60:BQ60"/>
    <mergeCell ref="BR60:BS60"/>
    <mergeCell ref="AT67:AU67"/>
    <mergeCell ref="AV67:AW67"/>
    <mergeCell ref="AX67:AY67"/>
    <mergeCell ref="AZ67:BA67"/>
    <mergeCell ref="BB67:BC67"/>
    <mergeCell ref="BD67:BE67"/>
    <mergeCell ref="BF67:BG67"/>
    <mergeCell ref="BH67:BI67"/>
    <mergeCell ref="BJ67:BK67"/>
    <mergeCell ref="BL67:BM67"/>
    <mergeCell ref="BN67:BO67"/>
    <mergeCell ref="BP67:BQ67"/>
    <mergeCell ref="BR67:BS67"/>
    <mergeCell ref="T68:U68"/>
    <mergeCell ref="V68:W68"/>
    <mergeCell ref="X68:Y68"/>
    <mergeCell ref="Z68:AA68"/>
    <mergeCell ref="AB68:AC68"/>
    <mergeCell ref="AD68:AE68"/>
    <mergeCell ref="AT68:AU68"/>
    <mergeCell ref="AV68:AW68"/>
    <mergeCell ref="AX68:AY68"/>
    <mergeCell ref="AZ68:BA68"/>
    <mergeCell ref="BB68:BC68"/>
    <mergeCell ref="BD68:BE68"/>
    <mergeCell ref="BF68:BG68"/>
    <mergeCell ref="BH68:BI68"/>
    <mergeCell ref="BJ68:BK68"/>
    <mergeCell ref="BL68:BM68"/>
    <mergeCell ref="BN68:BO68"/>
    <mergeCell ref="BP68:BQ68"/>
    <mergeCell ref="BR68:BS68"/>
    <mergeCell ref="AT69:AU69"/>
    <mergeCell ref="AV69:AW69"/>
    <mergeCell ref="AX69:AY69"/>
    <mergeCell ref="AZ69:BA69"/>
    <mergeCell ref="BB69:BC69"/>
    <mergeCell ref="BD69:BE69"/>
    <mergeCell ref="BF69:BG69"/>
    <mergeCell ref="BH69:BI69"/>
    <mergeCell ref="BJ69:BK69"/>
    <mergeCell ref="BL69:BM69"/>
    <mergeCell ref="BN69:BO69"/>
    <mergeCell ref="BP69:BQ69"/>
    <mergeCell ref="BR69:BS69"/>
    <mergeCell ref="BL73:BM73"/>
    <mergeCell ref="BN73:BO73"/>
    <mergeCell ref="BP73:BQ73"/>
    <mergeCell ref="AT70:AU70"/>
    <mergeCell ref="AV70:AW70"/>
    <mergeCell ref="AX70:AY70"/>
    <mergeCell ref="AZ70:BA70"/>
    <mergeCell ref="BB70:BC70"/>
    <mergeCell ref="BD70:BE70"/>
    <mergeCell ref="BF70:BG70"/>
    <mergeCell ref="BH70:BI70"/>
    <mergeCell ref="BR70:BS70"/>
    <mergeCell ref="AT71:AU71"/>
    <mergeCell ref="AV71:AW71"/>
    <mergeCell ref="AX71:AY71"/>
    <mergeCell ref="AZ71:BA71"/>
    <mergeCell ref="BB71:BC71"/>
    <mergeCell ref="BD71:BE71"/>
    <mergeCell ref="BF71:BG71"/>
    <mergeCell ref="BH71:BI71"/>
    <mergeCell ref="BJ71:BK71"/>
    <mergeCell ref="BL71:BM71"/>
    <mergeCell ref="BN71:BO71"/>
    <mergeCell ref="BP71:BQ71"/>
    <mergeCell ref="BR71:BS71"/>
    <mergeCell ref="AT80:AU80"/>
    <mergeCell ref="AV80:AW80"/>
    <mergeCell ref="AX80:AY80"/>
    <mergeCell ref="AZ80:BA80"/>
    <mergeCell ref="BB80:BC80"/>
    <mergeCell ref="BD80:BE80"/>
    <mergeCell ref="BF80:BG80"/>
    <mergeCell ref="BH80:BI80"/>
    <mergeCell ref="BJ80:BK80"/>
    <mergeCell ref="BL80:BM80"/>
    <mergeCell ref="BN80:BO80"/>
    <mergeCell ref="BP80:BQ80"/>
    <mergeCell ref="BR80:BS80"/>
    <mergeCell ref="AT81:AU81"/>
    <mergeCell ref="AV81:AW81"/>
    <mergeCell ref="AX81:AY81"/>
    <mergeCell ref="AZ81:BA81"/>
    <mergeCell ref="BB81:BC81"/>
    <mergeCell ref="BD81:BE81"/>
    <mergeCell ref="BF81:BG81"/>
    <mergeCell ref="BH81:BI81"/>
    <mergeCell ref="BR81:BS81"/>
    <mergeCell ref="AT82:AU82"/>
    <mergeCell ref="AV82:AW82"/>
    <mergeCell ref="AX82:AY82"/>
    <mergeCell ref="AZ82:BA82"/>
    <mergeCell ref="BB82:BC82"/>
    <mergeCell ref="BD82:BE82"/>
    <mergeCell ref="BF82:BG82"/>
    <mergeCell ref="BH82:BI82"/>
    <mergeCell ref="BJ82:BK82"/>
    <mergeCell ref="BL82:BM82"/>
    <mergeCell ref="BN82:BO82"/>
    <mergeCell ref="BP82:BQ82"/>
    <mergeCell ref="BR82:BS82"/>
    <mergeCell ref="BJ81:BK81"/>
    <mergeCell ref="BL81:BM81"/>
    <mergeCell ref="BN81:BO81"/>
    <mergeCell ref="BP81:BQ81"/>
    <mergeCell ref="AT111:AU111"/>
    <mergeCell ref="AV111:AW111"/>
    <mergeCell ref="AX111:AY111"/>
    <mergeCell ref="AZ111:BA111"/>
    <mergeCell ref="BB111:BC111"/>
    <mergeCell ref="BD111:BE111"/>
    <mergeCell ref="BF111:BG111"/>
    <mergeCell ref="BN111:BO111"/>
    <mergeCell ref="BP111:BQ111"/>
    <mergeCell ref="BR111:BS111"/>
    <mergeCell ref="BH111:BI111"/>
    <mergeCell ref="BJ111:BK111"/>
    <mergeCell ref="BL111:BM111"/>
    <mergeCell ref="AT110:AU110"/>
    <mergeCell ref="AV110:AW110"/>
    <mergeCell ref="AX110:AY110"/>
    <mergeCell ref="AZ110:BA110"/>
    <mergeCell ref="BB110:BC110"/>
    <mergeCell ref="BD110:BE110"/>
    <mergeCell ref="BF110:BG110"/>
    <mergeCell ref="BH110:BI110"/>
    <mergeCell ref="BJ110:BK110"/>
    <mergeCell ref="BL110:BM110"/>
    <mergeCell ref="BN110:BO110"/>
    <mergeCell ref="BP110:BQ110"/>
    <mergeCell ref="BR110:BS110"/>
    <mergeCell ref="V100:W100"/>
    <mergeCell ref="X100:Y100"/>
    <mergeCell ref="Z100:AA100"/>
    <mergeCell ref="AB100:AC100"/>
    <mergeCell ref="AD100:AE100"/>
    <mergeCell ref="AB101:AC101"/>
    <mergeCell ref="AD101:AE101"/>
    <mergeCell ref="AT100:AU100"/>
    <mergeCell ref="AV100:AW100"/>
    <mergeCell ref="AX100:AY100"/>
    <mergeCell ref="AZ100:BA100"/>
    <mergeCell ref="BB100:BC100"/>
    <mergeCell ref="BD100:BE100"/>
    <mergeCell ref="BF100:BG100"/>
    <mergeCell ref="BN100:BO100"/>
    <mergeCell ref="BP100:BQ100"/>
    <mergeCell ref="BR100:BS100"/>
    <mergeCell ref="AT101:AU101"/>
    <mergeCell ref="AV101:AW101"/>
    <mergeCell ref="AV91:AW91"/>
    <mergeCell ref="AX91:AY91"/>
    <mergeCell ref="AZ91:BA91"/>
    <mergeCell ref="BB91:BC91"/>
    <mergeCell ref="BD91:BE91"/>
    <mergeCell ref="BF91:BG91"/>
    <mergeCell ref="BH91:BI91"/>
    <mergeCell ref="BJ91:BK91"/>
    <mergeCell ref="BL91:BM91"/>
    <mergeCell ref="BN91:BO91"/>
    <mergeCell ref="BP91:BQ91"/>
    <mergeCell ref="BR91:BS91"/>
    <mergeCell ref="AT92:AU92"/>
    <mergeCell ref="AV92:AW92"/>
    <mergeCell ref="AX101:AY101"/>
    <mergeCell ref="AZ101:BA101"/>
    <mergeCell ref="BB101:BC101"/>
    <mergeCell ref="BD101:BE101"/>
    <mergeCell ref="BF101:BG101"/>
    <mergeCell ref="BH101:BI101"/>
    <mergeCell ref="BJ101:BK101"/>
    <mergeCell ref="BL101:BM101"/>
    <mergeCell ref="BN101:BO101"/>
    <mergeCell ref="BP101:BQ101"/>
    <mergeCell ref="BR101:BS101"/>
    <mergeCell ref="AT91:AU91"/>
    <mergeCell ref="AT61:AU61"/>
    <mergeCell ref="AV61:AW61"/>
    <mergeCell ref="AX61:AY61"/>
    <mergeCell ref="AZ61:BA61"/>
    <mergeCell ref="BB61:BC61"/>
    <mergeCell ref="BD61:BE61"/>
    <mergeCell ref="BF61:BG61"/>
    <mergeCell ref="BH61:BI61"/>
    <mergeCell ref="BJ61:BK61"/>
    <mergeCell ref="BL61:BM61"/>
    <mergeCell ref="BN61:BO61"/>
    <mergeCell ref="BP61:BQ61"/>
    <mergeCell ref="BR61:BS61"/>
    <mergeCell ref="AT73:AU73"/>
    <mergeCell ref="AV73:AW73"/>
    <mergeCell ref="AX73:AY73"/>
    <mergeCell ref="AZ73:BA73"/>
    <mergeCell ref="BB73:BC73"/>
    <mergeCell ref="BD73:BE73"/>
    <mergeCell ref="BR73:BS73"/>
    <mergeCell ref="AT72:AU72"/>
    <mergeCell ref="AV72:AW72"/>
    <mergeCell ref="AX72:AY72"/>
    <mergeCell ref="AZ72:BA72"/>
    <mergeCell ref="BB72:BC72"/>
    <mergeCell ref="BD72:BE72"/>
    <mergeCell ref="BF72:BG72"/>
    <mergeCell ref="BH72:BI72"/>
    <mergeCell ref="BR72:BS72"/>
    <mergeCell ref="BF73:BG73"/>
    <mergeCell ref="BH73:BI73"/>
    <mergeCell ref="BJ73:BK73"/>
    <mergeCell ref="BD88:BE88"/>
    <mergeCell ref="BF88:BG88"/>
    <mergeCell ref="BH88:BI88"/>
    <mergeCell ref="BJ88:BK88"/>
    <mergeCell ref="BL88:BM88"/>
    <mergeCell ref="BN88:BO88"/>
    <mergeCell ref="BP88:BQ88"/>
    <mergeCell ref="BR88:BS88"/>
    <mergeCell ref="AT89:AU89"/>
    <mergeCell ref="AV89:AW89"/>
    <mergeCell ref="AX89:AY89"/>
    <mergeCell ref="AZ89:BA89"/>
    <mergeCell ref="BB89:BC89"/>
    <mergeCell ref="BD89:BE89"/>
    <mergeCell ref="BF89:BG89"/>
    <mergeCell ref="BH89:BI89"/>
    <mergeCell ref="BJ89:BK89"/>
    <mergeCell ref="BL89:BM89"/>
    <mergeCell ref="BN89:BO89"/>
    <mergeCell ref="BP89:BQ89"/>
    <mergeCell ref="BR89:BS89"/>
    <mergeCell ref="AT88:AU88"/>
    <mergeCell ref="AV88:AW88"/>
    <mergeCell ref="AX88:AY88"/>
    <mergeCell ref="AZ88:BA88"/>
    <mergeCell ref="BB88:BC88"/>
    <mergeCell ref="BB90:BC90"/>
    <mergeCell ref="BD90:BE90"/>
    <mergeCell ref="BF90:BG90"/>
    <mergeCell ref="BH90:BI90"/>
    <mergeCell ref="BJ90:BK90"/>
    <mergeCell ref="BL90:BM90"/>
    <mergeCell ref="BN90:BO90"/>
    <mergeCell ref="BP90:BQ90"/>
    <mergeCell ref="BR90:BS90"/>
    <mergeCell ref="AT99:AU99"/>
    <mergeCell ref="AV99:AW99"/>
    <mergeCell ref="AX99:AY99"/>
    <mergeCell ref="AZ99:BA99"/>
    <mergeCell ref="BB99:BC99"/>
    <mergeCell ref="BD99:BE99"/>
    <mergeCell ref="BF99:BG99"/>
    <mergeCell ref="BH99:BI99"/>
    <mergeCell ref="BJ99:BK99"/>
    <mergeCell ref="BL99:BM99"/>
    <mergeCell ref="BN99:BO99"/>
    <mergeCell ref="BP99:BQ99"/>
    <mergeCell ref="BR99:BS99"/>
    <mergeCell ref="AX92:AY92"/>
    <mergeCell ref="AZ92:BA92"/>
    <mergeCell ref="BB92:BC92"/>
    <mergeCell ref="BD92:BE92"/>
    <mergeCell ref="BF92:BG92"/>
    <mergeCell ref="BH92:BI92"/>
    <mergeCell ref="BJ92:BK92"/>
    <mergeCell ref="BL92:BM92"/>
    <mergeCell ref="BN92:BO92"/>
    <mergeCell ref="BP92:BQ92"/>
    <mergeCell ref="AT108:AU108"/>
    <mergeCell ref="AV108:AW108"/>
    <mergeCell ref="AX108:AY108"/>
    <mergeCell ref="AZ108:BA108"/>
    <mergeCell ref="BB108:BC108"/>
    <mergeCell ref="BD108:BE108"/>
    <mergeCell ref="BF108:BG108"/>
    <mergeCell ref="BH108:BI108"/>
    <mergeCell ref="BJ108:BK108"/>
    <mergeCell ref="BL108:BM108"/>
    <mergeCell ref="BN108:BO108"/>
    <mergeCell ref="BP108:BQ108"/>
    <mergeCell ref="BR108:BS108"/>
    <mergeCell ref="AT109:AU109"/>
    <mergeCell ref="AV109:AW109"/>
    <mergeCell ref="AX109:AY109"/>
    <mergeCell ref="AZ109:BA109"/>
    <mergeCell ref="BB109:BC109"/>
    <mergeCell ref="BD109:BE109"/>
    <mergeCell ref="BF109:BG109"/>
    <mergeCell ref="BH109:BI109"/>
    <mergeCell ref="BJ109:BK109"/>
    <mergeCell ref="BL109:BM109"/>
    <mergeCell ref="BN109:BO109"/>
    <mergeCell ref="BP109:BQ109"/>
    <mergeCell ref="BR109:BS109"/>
    <mergeCell ref="AB55:AC55"/>
    <mergeCell ref="AD55:AE55"/>
    <mergeCell ref="AF55:AG55"/>
    <mergeCell ref="AH55:AI55"/>
    <mergeCell ref="AJ55:AK55"/>
    <mergeCell ref="AL55:AM55"/>
    <mergeCell ref="AN55:AO55"/>
    <mergeCell ref="AP55:AQ55"/>
    <mergeCell ref="AR55:AS55"/>
    <mergeCell ref="T56:U56"/>
    <mergeCell ref="V56:W56"/>
    <mergeCell ref="X56:Y56"/>
    <mergeCell ref="Z56:AA56"/>
    <mergeCell ref="AB56:AC56"/>
    <mergeCell ref="AD56:AE56"/>
    <mergeCell ref="AF56:AG56"/>
    <mergeCell ref="AH56:AI56"/>
    <mergeCell ref="AJ56:AK56"/>
    <mergeCell ref="AL56:AM56"/>
    <mergeCell ref="AN56:AO56"/>
    <mergeCell ref="AP56:AQ56"/>
    <mergeCell ref="AR56:AS56"/>
    <mergeCell ref="T57:U57"/>
    <mergeCell ref="V57:W57"/>
    <mergeCell ref="X57:Y57"/>
    <mergeCell ref="Z57:AA57"/>
    <mergeCell ref="AB57:AC57"/>
    <mergeCell ref="AD57:AE57"/>
    <mergeCell ref="AF57:AG57"/>
    <mergeCell ref="AH57:AI57"/>
    <mergeCell ref="AJ57:AK57"/>
    <mergeCell ref="AL57:AM57"/>
    <mergeCell ref="AN57:AO57"/>
    <mergeCell ref="AP57:AQ57"/>
    <mergeCell ref="AR57:AS57"/>
    <mergeCell ref="T58:U58"/>
    <mergeCell ref="V58:W58"/>
    <mergeCell ref="X58:Y58"/>
    <mergeCell ref="Z58:AA58"/>
    <mergeCell ref="AB58:AC58"/>
    <mergeCell ref="AD58:AE58"/>
    <mergeCell ref="AF58:AG58"/>
    <mergeCell ref="AH58:AI58"/>
    <mergeCell ref="AJ58:AK58"/>
    <mergeCell ref="AL58:AM58"/>
    <mergeCell ref="AN58:AO58"/>
    <mergeCell ref="AP58:AQ58"/>
    <mergeCell ref="AR58:AS58"/>
    <mergeCell ref="T59:U59"/>
    <mergeCell ref="V59:W59"/>
    <mergeCell ref="X59:Y59"/>
    <mergeCell ref="Z59:AA59"/>
    <mergeCell ref="AB59:AC59"/>
    <mergeCell ref="AD59:AE59"/>
    <mergeCell ref="AF59:AG59"/>
    <mergeCell ref="AH59:AI59"/>
    <mergeCell ref="AJ59:AK59"/>
    <mergeCell ref="AL59:AM59"/>
    <mergeCell ref="AN59:AO59"/>
    <mergeCell ref="AP59:AQ59"/>
    <mergeCell ref="AR59:AS59"/>
    <mergeCell ref="T60:U60"/>
    <mergeCell ref="V60:W60"/>
    <mergeCell ref="X60:Y60"/>
    <mergeCell ref="Z60:AA60"/>
    <mergeCell ref="AB60:AC60"/>
    <mergeCell ref="AD60:AE60"/>
    <mergeCell ref="AF60:AG60"/>
    <mergeCell ref="AH60:AI60"/>
    <mergeCell ref="AJ60:AK60"/>
    <mergeCell ref="AL60:AM60"/>
    <mergeCell ref="AN60:AO60"/>
    <mergeCell ref="AP60:AQ60"/>
    <mergeCell ref="AR60:AS60"/>
    <mergeCell ref="T61:U61"/>
    <mergeCell ref="V61:W61"/>
    <mergeCell ref="X61:Y61"/>
    <mergeCell ref="Z61:AA61"/>
    <mergeCell ref="AB61:AC61"/>
    <mergeCell ref="AD61:AE61"/>
    <mergeCell ref="AF61:AG61"/>
    <mergeCell ref="AH61:AI61"/>
    <mergeCell ref="AJ61:AK61"/>
    <mergeCell ref="AL61:AM61"/>
    <mergeCell ref="AN61:AO61"/>
    <mergeCell ref="AP61:AQ61"/>
    <mergeCell ref="AR61:AS61"/>
    <mergeCell ref="T67:U67"/>
    <mergeCell ref="V67:W67"/>
    <mergeCell ref="X67:Y67"/>
    <mergeCell ref="Z67:AA67"/>
    <mergeCell ref="AB67:AC67"/>
    <mergeCell ref="AD67:AE67"/>
    <mergeCell ref="AF67:AG67"/>
    <mergeCell ref="AH67:AI67"/>
    <mergeCell ref="AJ67:AK67"/>
    <mergeCell ref="AL67:AM67"/>
    <mergeCell ref="AN67:AO67"/>
    <mergeCell ref="AP67:AQ67"/>
    <mergeCell ref="AR67:AS67"/>
    <mergeCell ref="AF68:AG68"/>
    <mergeCell ref="AH68:AI68"/>
    <mergeCell ref="AJ68:AK68"/>
    <mergeCell ref="AL68:AM68"/>
    <mergeCell ref="AN68:AO68"/>
    <mergeCell ref="AP68:AQ68"/>
    <mergeCell ref="AR68:AS68"/>
    <mergeCell ref="T69:U69"/>
    <mergeCell ref="V69:W69"/>
    <mergeCell ref="X69:Y69"/>
    <mergeCell ref="Z69:AA69"/>
    <mergeCell ref="AB69:AC69"/>
    <mergeCell ref="AD69:AE69"/>
    <mergeCell ref="AF69:AG69"/>
    <mergeCell ref="AH69:AI69"/>
    <mergeCell ref="AJ69:AK69"/>
    <mergeCell ref="AL69:AM69"/>
    <mergeCell ref="AN69:AO69"/>
    <mergeCell ref="AP69:AQ69"/>
    <mergeCell ref="AR69:AS69"/>
    <mergeCell ref="T70:U70"/>
    <mergeCell ref="V70:W70"/>
    <mergeCell ref="X70:Y70"/>
    <mergeCell ref="Z70:AA70"/>
    <mergeCell ref="AB70:AC70"/>
    <mergeCell ref="AD70:AE70"/>
    <mergeCell ref="AF70:AG70"/>
    <mergeCell ref="AH70:AI70"/>
    <mergeCell ref="AJ70:AK70"/>
    <mergeCell ref="AL70:AM70"/>
    <mergeCell ref="AN70:AO70"/>
    <mergeCell ref="AP70:AQ70"/>
    <mergeCell ref="AR70:AS70"/>
    <mergeCell ref="T71:U71"/>
    <mergeCell ref="V71:W71"/>
    <mergeCell ref="X71:Y71"/>
    <mergeCell ref="Z71:AA71"/>
    <mergeCell ref="AB71:AC71"/>
    <mergeCell ref="AD71:AE71"/>
    <mergeCell ref="AF71:AG71"/>
    <mergeCell ref="AH71:AI71"/>
    <mergeCell ref="AJ71:AK71"/>
    <mergeCell ref="AL71:AM71"/>
    <mergeCell ref="AN71:AO71"/>
    <mergeCell ref="AP71:AQ71"/>
    <mergeCell ref="AR71:AS71"/>
    <mergeCell ref="T72:U72"/>
    <mergeCell ref="V72:W72"/>
    <mergeCell ref="X72:Y72"/>
    <mergeCell ref="Z72:AA72"/>
    <mergeCell ref="AB72:AC72"/>
    <mergeCell ref="AD72:AE72"/>
    <mergeCell ref="AF72:AG72"/>
    <mergeCell ref="AH72:AI72"/>
    <mergeCell ref="AJ72:AK72"/>
    <mergeCell ref="AL72:AM72"/>
    <mergeCell ref="AN72:AO72"/>
    <mergeCell ref="AP72:AQ72"/>
    <mergeCell ref="AR72:AS72"/>
    <mergeCell ref="T73:U73"/>
    <mergeCell ref="V73:W73"/>
    <mergeCell ref="X73:Y73"/>
    <mergeCell ref="Z73:AA73"/>
    <mergeCell ref="AB73:AC73"/>
    <mergeCell ref="AD73:AE73"/>
    <mergeCell ref="AF73:AG73"/>
    <mergeCell ref="AH73:AI73"/>
    <mergeCell ref="AJ73:AK73"/>
    <mergeCell ref="AL73:AM73"/>
    <mergeCell ref="AN73:AO73"/>
    <mergeCell ref="AP73:AQ73"/>
    <mergeCell ref="AR73:AS73"/>
    <mergeCell ref="AF80:AG80"/>
    <mergeCell ref="AH80:AI80"/>
    <mergeCell ref="AJ80:AK80"/>
    <mergeCell ref="AL80:AM80"/>
    <mergeCell ref="AN80:AO80"/>
    <mergeCell ref="AP80:AQ80"/>
    <mergeCell ref="AR80:AS80"/>
    <mergeCell ref="T80:U80"/>
    <mergeCell ref="V80:W80"/>
    <mergeCell ref="X80:Y80"/>
    <mergeCell ref="Z80:AA80"/>
    <mergeCell ref="AB80:AC80"/>
    <mergeCell ref="AD80:AE80"/>
    <mergeCell ref="T81:U81"/>
    <mergeCell ref="V81:W81"/>
    <mergeCell ref="X81:Y81"/>
    <mergeCell ref="Z81:AA81"/>
    <mergeCell ref="AB81:AC81"/>
    <mergeCell ref="AD81:AE81"/>
    <mergeCell ref="AF81:AG81"/>
    <mergeCell ref="AH81:AI81"/>
    <mergeCell ref="AJ81:AK81"/>
    <mergeCell ref="AL81:AM81"/>
    <mergeCell ref="AN81:AO81"/>
    <mergeCell ref="AP81:AQ81"/>
    <mergeCell ref="AR81:AS81"/>
    <mergeCell ref="T82:U82"/>
    <mergeCell ref="V82:W82"/>
    <mergeCell ref="X82:Y82"/>
    <mergeCell ref="Z82:AA82"/>
    <mergeCell ref="AB82:AC82"/>
    <mergeCell ref="AD82:AE82"/>
    <mergeCell ref="AF82:AG82"/>
    <mergeCell ref="AH82:AI82"/>
    <mergeCell ref="AJ82:AK82"/>
    <mergeCell ref="AL82:AM82"/>
    <mergeCell ref="AN82:AO82"/>
    <mergeCell ref="AP82:AQ82"/>
    <mergeCell ref="AR82:AS82"/>
    <mergeCell ref="T88:U88"/>
    <mergeCell ref="V88:W88"/>
    <mergeCell ref="X88:Y88"/>
    <mergeCell ref="Z88:AA88"/>
    <mergeCell ref="AB88:AC88"/>
    <mergeCell ref="AD88:AE88"/>
    <mergeCell ref="AF88:AG88"/>
    <mergeCell ref="AH88:AI88"/>
    <mergeCell ref="AJ88:AK88"/>
    <mergeCell ref="AL88:AM88"/>
    <mergeCell ref="AN88:AO88"/>
    <mergeCell ref="AP88:AQ88"/>
    <mergeCell ref="AR88:AS88"/>
    <mergeCell ref="T89:U89"/>
    <mergeCell ref="V89:W89"/>
    <mergeCell ref="X89:Y89"/>
    <mergeCell ref="Z89:AA89"/>
    <mergeCell ref="AB89:AC89"/>
    <mergeCell ref="AD89:AE89"/>
    <mergeCell ref="AF89:AG89"/>
    <mergeCell ref="AH89:AI89"/>
    <mergeCell ref="AJ89:AK89"/>
    <mergeCell ref="AL89:AM89"/>
    <mergeCell ref="AN89:AO89"/>
    <mergeCell ref="AP89:AQ89"/>
    <mergeCell ref="AR89:AS89"/>
    <mergeCell ref="T90:U90"/>
    <mergeCell ref="V90:W90"/>
    <mergeCell ref="X90:Y90"/>
    <mergeCell ref="Z90:AA90"/>
    <mergeCell ref="AB90:AC90"/>
    <mergeCell ref="AD90:AE90"/>
    <mergeCell ref="AF90:AG90"/>
    <mergeCell ref="AH90:AI90"/>
    <mergeCell ref="AR90:AS90"/>
    <mergeCell ref="T91:U91"/>
    <mergeCell ref="V91:W91"/>
    <mergeCell ref="X91:Y91"/>
    <mergeCell ref="Z91:AA91"/>
    <mergeCell ref="AB91:AC91"/>
    <mergeCell ref="AD91:AE91"/>
    <mergeCell ref="AF91:AG91"/>
    <mergeCell ref="AH91:AI91"/>
    <mergeCell ref="AJ91:AK91"/>
    <mergeCell ref="AL91:AM91"/>
    <mergeCell ref="AN91:AO91"/>
    <mergeCell ref="AP91:AQ91"/>
    <mergeCell ref="AR91:AS91"/>
    <mergeCell ref="T92:U92"/>
    <mergeCell ref="V92:W92"/>
    <mergeCell ref="X92:Y92"/>
    <mergeCell ref="Z92:AA92"/>
    <mergeCell ref="AB92:AC92"/>
    <mergeCell ref="AD92:AE92"/>
    <mergeCell ref="AF92:AG92"/>
    <mergeCell ref="AH92:AI92"/>
    <mergeCell ref="AR92:AS92"/>
    <mergeCell ref="AH99:AI99"/>
    <mergeCell ref="AJ99:AK99"/>
    <mergeCell ref="AL99:AM99"/>
    <mergeCell ref="AN99:AO99"/>
    <mergeCell ref="AP99:AQ99"/>
    <mergeCell ref="AR99:AS99"/>
    <mergeCell ref="T100:U100"/>
    <mergeCell ref="AF100:AG100"/>
    <mergeCell ref="AH100:AI100"/>
    <mergeCell ref="AJ100:AK100"/>
    <mergeCell ref="AL100:AM100"/>
    <mergeCell ref="AN100:AO100"/>
    <mergeCell ref="AP100:AQ100"/>
    <mergeCell ref="AR100:AS100"/>
    <mergeCell ref="T101:U101"/>
    <mergeCell ref="AF101:AG101"/>
    <mergeCell ref="AH101:AI101"/>
    <mergeCell ref="AJ101:AK101"/>
    <mergeCell ref="AL101:AM101"/>
    <mergeCell ref="AN101:AO101"/>
    <mergeCell ref="AP101:AQ101"/>
    <mergeCell ref="AR101:AS101"/>
    <mergeCell ref="V101:W101"/>
    <mergeCell ref="X101:Y101"/>
    <mergeCell ref="Z101:AA101"/>
    <mergeCell ref="T99:U99"/>
    <mergeCell ref="V99:W99"/>
    <mergeCell ref="X99:Y99"/>
    <mergeCell ref="Z99:AA99"/>
    <mergeCell ref="AB99:AC99"/>
    <mergeCell ref="AD99:AE99"/>
    <mergeCell ref="AF99:AG99"/>
    <mergeCell ref="T108:U108"/>
    <mergeCell ref="V108:W108"/>
    <mergeCell ref="X108:Y108"/>
    <mergeCell ref="Z108:AA108"/>
    <mergeCell ref="AB108:AC108"/>
    <mergeCell ref="AD108:AE108"/>
    <mergeCell ref="AF108:AG108"/>
    <mergeCell ref="AH108:AI108"/>
    <mergeCell ref="AJ108:AK108"/>
    <mergeCell ref="AL108:AM108"/>
    <mergeCell ref="AN108:AO108"/>
    <mergeCell ref="AP108:AQ108"/>
    <mergeCell ref="AR108:AS108"/>
    <mergeCell ref="T109:U109"/>
    <mergeCell ref="V109:W109"/>
    <mergeCell ref="X109:Y109"/>
    <mergeCell ref="Z109:AA109"/>
    <mergeCell ref="AB109:AC109"/>
    <mergeCell ref="AD109:AE109"/>
    <mergeCell ref="AL109:AM109"/>
    <mergeCell ref="AN109:AO109"/>
    <mergeCell ref="AP109:AQ109"/>
    <mergeCell ref="AR109:AS109"/>
    <mergeCell ref="T110:U110"/>
    <mergeCell ref="V110:W110"/>
    <mergeCell ref="X110:Y110"/>
    <mergeCell ref="Z110:AA110"/>
    <mergeCell ref="AB110:AC110"/>
    <mergeCell ref="AD110:AE110"/>
    <mergeCell ref="AF110:AG110"/>
    <mergeCell ref="AH110:AI110"/>
    <mergeCell ref="AJ110:AK110"/>
    <mergeCell ref="AL110:AM110"/>
    <mergeCell ref="AN110:AO110"/>
    <mergeCell ref="AP110:AQ110"/>
    <mergeCell ref="AR110:AS110"/>
    <mergeCell ref="AF109:AG109"/>
    <mergeCell ref="AH109:AI109"/>
    <mergeCell ref="AJ109:AK109"/>
    <mergeCell ref="T111:U111"/>
    <mergeCell ref="V111:W111"/>
    <mergeCell ref="X111:Y111"/>
    <mergeCell ref="Z111:AA111"/>
    <mergeCell ref="AB111:AC111"/>
    <mergeCell ref="AD111:AE111"/>
    <mergeCell ref="AF111:AG111"/>
    <mergeCell ref="AH111:AI111"/>
    <mergeCell ref="AJ111:AK111"/>
    <mergeCell ref="AL111:AM111"/>
    <mergeCell ref="AN111:AO111"/>
    <mergeCell ref="AP111:AQ111"/>
    <mergeCell ref="AR111:AS111"/>
    <mergeCell ref="HN17:HO17"/>
    <mergeCell ref="HN18:HO18"/>
    <mergeCell ref="GX16:GY16"/>
    <mergeCell ref="GX17:GY17"/>
    <mergeCell ref="GX18:GY18"/>
    <mergeCell ref="GZ16:HA16"/>
    <mergeCell ref="GX90:GY90"/>
    <mergeCell ref="HD72:HE72"/>
    <mergeCell ref="HF71:HG71"/>
    <mergeCell ref="HF73:HG73"/>
    <mergeCell ref="HF80:HG80"/>
    <mergeCell ref="HP81:HQ81"/>
    <mergeCell ref="HN16:HO16"/>
    <mergeCell ref="HR16:HS16"/>
    <mergeCell ref="HR17:HS17"/>
    <mergeCell ref="HR18:HS18"/>
    <mergeCell ref="HR19:HS19"/>
    <mergeCell ref="HP17:HQ17"/>
    <mergeCell ref="HP18:HQ18"/>
    <mergeCell ref="HR67:HS67"/>
    <mergeCell ref="HP69:HQ69"/>
    <mergeCell ref="HP82:HQ82"/>
    <mergeCell ref="HJ59:HK59"/>
    <mergeCell ref="HB16:HC16"/>
    <mergeCell ref="HB17:HC17"/>
    <mergeCell ref="GX72:GY72"/>
    <mergeCell ref="HL29:HM29"/>
    <mergeCell ref="HH82:HI82"/>
    <mergeCell ref="HL61:HM61"/>
    <mergeCell ref="HB18:HC18"/>
    <mergeCell ref="HB19:HC19"/>
    <mergeCell ref="HP71:HQ71"/>
    <mergeCell ref="DF7:DG7"/>
    <mergeCell ref="DF8:DG8"/>
    <mergeCell ref="DF9:DG9"/>
    <mergeCell ref="HL16:HM16"/>
    <mergeCell ref="HL17:HM17"/>
    <mergeCell ref="HL18:HM18"/>
    <mergeCell ref="HL19:HM19"/>
    <mergeCell ref="HP70:HQ70"/>
    <mergeCell ref="HL27:HM27"/>
    <mergeCell ref="HN27:HO27"/>
    <mergeCell ref="HP27:HQ27"/>
    <mergeCell ref="GR16:GS16"/>
    <mergeCell ref="GR17:GS17"/>
    <mergeCell ref="GR18:GS18"/>
    <mergeCell ref="GR19:GS19"/>
    <mergeCell ref="HN28:HO28"/>
    <mergeCell ref="HP28:HQ28"/>
    <mergeCell ref="GT16:GU16"/>
    <mergeCell ref="GT17:GU17"/>
    <mergeCell ref="GT18:GU18"/>
    <mergeCell ref="GT19:GU19"/>
    <mergeCell ref="GV68:GW68"/>
    <mergeCell ref="HP16:HQ16"/>
    <mergeCell ref="HD68:HE68"/>
    <mergeCell ref="HD69:HE69"/>
    <mergeCell ref="HJ37:HK37"/>
    <mergeCell ref="HJ38:HK38"/>
    <mergeCell ref="GP26:GQ26"/>
    <mergeCell ref="GR26:GS26"/>
    <mergeCell ref="GP27:GQ27"/>
    <mergeCell ref="HJ60:HK60"/>
    <mergeCell ref="GX19:GY19"/>
    <mergeCell ref="IB48:IC48"/>
    <mergeCell ref="HZ44:IA44"/>
    <mergeCell ref="IJ36:IK36"/>
    <mergeCell ref="IJ37:IK37"/>
    <mergeCell ref="IJ38:IK38"/>
    <mergeCell ref="IJ44:IK44"/>
    <mergeCell ref="IJ48:IK48"/>
    <mergeCell ref="IJ49:IK49"/>
    <mergeCell ref="IJ101:IK101"/>
    <mergeCell ref="IH108:II108"/>
    <mergeCell ref="IH109:II109"/>
    <mergeCell ref="IH110:II110"/>
    <mergeCell ref="IH111:II111"/>
    <mergeCell ref="IJ108:IK108"/>
    <mergeCell ref="IJ109:IK109"/>
    <mergeCell ref="IJ110:IK110"/>
    <mergeCell ref="IJ111:IK111"/>
    <mergeCell ref="HZ99:IA99"/>
    <mergeCell ref="HZ100:IA100"/>
    <mergeCell ref="HZ101:IA101"/>
    <mergeCell ref="IB110:IC110"/>
    <mergeCell ref="IB111:IC111"/>
    <mergeCell ref="HZ110:IA110"/>
    <mergeCell ref="HZ111:IA111"/>
    <mergeCell ref="IJ46:IK46"/>
    <mergeCell ref="IJ47:IK47"/>
    <mergeCell ref="IH59:II59"/>
    <mergeCell ref="IH69:II69"/>
    <mergeCell ref="IH70:II70"/>
    <mergeCell ref="ID71:IE71"/>
    <mergeCell ref="ID72:IE72"/>
    <mergeCell ref="ID73:IE73"/>
    <mergeCell ref="HT16:HU16"/>
    <mergeCell ref="HT17:HU17"/>
    <mergeCell ref="HT18:HU18"/>
    <mergeCell ref="HT19:HU19"/>
    <mergeCell ref="ID26:IE26"/>
    <mergeCell ref="ID27:IE27"/>
    <mergeCell ref="ID28:IE28"/>
    <mergeCell ref="ID29:IE29"/>
    <mergeCell ref="ID30:IE30"/>
    <mergeCell ref="HX29:HY29"/>
    <mergeCell ref="HX30:HY30"/>
    <mergeCell ref="IL44:IM44"/>
    <mergeCell ref="IL45:IM45"/>
    <mergeCell ref="IL46:IM46"/>
    <mergeCell ref="IL47:IM47"/>
    <mergeCell ref="IL48:IM48"/>
    <mergeCell ref="IL49:IM49"/>
    <mergeCell ref="HZ26:IA26"/>
    <mergeCell ref="HZ27:IA27"/>
    <mergeCell ref="HZ28:IA28"/>
    <mergeCell ref="HZ29:IA29"/>
    <mergeCell ref="HZ30:IA30"/>
    <mergeCell ref="IB26:IC26"/>
    <mergeCell ref="IB27:IC27"/>
    <mergeCell ref="IB28:IC28"/>
    <mergeCell ref="IB29:IC29"/>
    <mergeCell ref="IB30:IC30"/>
    <mergeCell ref="IL36:IM36"/>
    <mergeCell ref="IL37:IM37"/>
    <mergeCell ref="IL38:IM38"/>
    <mergeCell ref="IB46:IC46"/>
    <mergeCell ref="IB47:IC47"/>
    <mergeCell ref="HX16:HY16"/>
    <mergeCell ref="HX17:HY17"/>
    <mergeCell ref="HX18:HY18"/>
    <mergeCell ref="HX19:HY19"/>
    <mergeCell ref="IF26:IG26"/>
    <mergeCell ref="IF27:IG27"/>
    <mergeCell ref="IF28:IG28"/>
    <mergeCell ref="IF29:IG29"/>
    <mergeCell ref="IF30:IG30"/>
    <mergeCell ref="IH26:II26"/>
    <mergeCell ref="IH27:II27"/>
    <mergeCell ref="IH28:II28"/>
    <mergeCell ref="IH29:II29"/>
    <mergeCell ref="IH30:II30"/>
    <mergeCell ref="IX36:IY36"/>
    <mergeCell ref="IX37:IY37"/>
    <mergeCell ref="IX38:IY38"/>
    <mergeCell ref="IR36:IS36"/>
    <mergeCell ref="IT36:IU36"/>
    <mergeCell ref="IV36:IW36"/>
    <mergeCell ref="IT37:IU37"/>
    <mergeCell ref="IV37:IW37"/>
    <mergeCell ref="IT38:IU38"/>
    <mergeCell ref="IV38:IW38"/>
    <mergeCell ref="IJ26:IK26"/>
    <mergeCell ref="IJ27:IK27"/>
    <mergeCell ref="IJ28:IK28"/>
    <mergeCell ref="IJ29:IK29"/>
    <mergeCell ref="IJ30:IK30"/>
    <mergeCell ref="ID16:IE16"/>
    <mergeCell ref="ID17:IE17"/>
    <mergeCell ref="ID18:IE18"/>
    <mergeCell ref="JH45:JI45"/>
    <mergeCell ref="IT46:IU46"/>
    <mergeCell ref="IV46:IW46"/>
    <mergeCell ref="JH46:JI46"/>
    <mergeCell ref="IT47:IU47"/>
    <mergeCell ref="IV47:IW47"/>
    <mergeCell ref="JH47:JI47"/>
    <mergeCell ref="IT48:IU48"/>
    <mergeCell ref="IV48:IW48"/>
    <mergeCell ref="JH48:JI48"/>
    <mergeCell ref="IT49:IU49"/>
    <mergeCell ref="IV49:IW49"/>
    <mergeCell ref="JH49:JI49"/>
    <mergeCell ref="IR49:IS49"/>
    <mergeCell ref="JD49:JE49"/>
    <mergeCell ref="IX45:IY45"/>
    <mergeCell ref="IX46:IY46"/>
    <mergeCell ref="IX47:IY47"/>
    <mergeCell ref="IX48:IY48"/>
    <mergeCell ref="IX49:IY49"/>
    <mergeCell ref="IR45:IS45"/>
    <mergeCell ref="JH55:JI55"/>
    <mergeCell ref="IT56:IU56"/>
    <mergeCell ref="JH56:JI56"/>
    <mergeCell ref="IT57:IU57"/>
    <mergeCell ref="JH57:JI57"/>
    <mergeCell ref="IT58:IU58"/>
    <mergeCell ref="JH58:JI58"/>
    <mergeCell ref="IT59:IU59"/>
    <mergeCell ref="JH59:JI59"/>
    <mergeCell ref="IT60:IU60"/>
    <mergeCell ref="JH60:JI60"/>
    <mergeCell ref="IT61:IU61"/>
    <mergeCell ref="JH61:JI61"/>
    <mergeCell ref="IV61:IW61"/>
    <mergeCell ref="IX55:IY55"/>
    <mergeCell ref="IX56:IY56"/>
    <mergeCell ref="IX57:IY57"/>
    <mergeCell ref="IX58:IY58"/>
    <mergeCell ref="IX59:IY59"/>
    <mergeCell ref="IX60:IY60"/>
    <mergeCell ref="IX61:IY61"/>
    <mergeCell ref="IV56:IW56"/>
    <mergeCell ref="IV57:IW57"/>
    <mergeCell ref="IV58:IW58"/>
    <mergeCell ref="IV59:IW59"/>
    <mergeCell ref="IV60:IW60"/>
    <mergeCell ref="IZ55:JA55"/>
    <mergeCell ref="JD55:JE55"/>
    <mergeCell ref="JD56:JE56"/>
    <mergeCell ref="JD57:JE57"/>
    <mergeCell ref="JD58:JE58"/>
    <mergeCell ref="JD59:JE59"/>
    <mergeCell ref="IX69:IY69"/>
    <mergeCell ref="IX70:IY70"/>
    <mergeCell ref="IX71:IY71"/>
    <mergeCell ref="IX72:IY72"/>
    <mergeCell ref="IX73:IY73"/>
    <mergeCell ref="IX80:IY80"/>
    <mergeCell ref="IX81:IY81"/>
    <mergeCell ref="IX82:IY82"/>
    <mergeCell ref="IX88:IY88"/>
    <mergeCell ref="IX89:IY89"/>
    <mergeCell ref="IX90:IY90"/>
    <mergeCell ref="IX91:IY91"/>
    <mergeCell ref="IX92:IY92"/>
    <mergeCell ref="IV99:IW99"/>
    <mergeCell ref="IV100:IW100"/>
    <mergeCell ref="IX99:IY99"/>
    <mergeCell ref="IX100:IY100"/>
    <mergeCell ref="IV89:IW89"/>
    <mergeCell ref="IV91:IW91"/>
    <mergeCell ref="ID19:IE19"/>
    <mergeCell ref="IN26:IO26"/>
    <mergeCell ref="IN27:IO27"/>
    <mergeCell ref="IN28:IO28"/>
    <mergeCell ref="IN29:IO29"/>
    <mergeCell ref="IN30:IO30"/>
    <mergeCell ref="JF36:JG36"/>
    <mergeCell ref="JF37:JG37"/>
    <mergeCell ref="JF38:JG38"/>
    <mergeCell ref="JD36:JE36"/>
    <mergeCell ref="JD37:JE37"/>
    <mergeCell ref="JD38:JE38"/>
    <mergeCell ref="JD44:JE44"/>
    <mergeCell ref="JD45:JE45"/>
    <mergeCell ref="JD46:JE46"/>
    <mergeCell ref="JD47:JE47"/>
    <mergeCell ref="JD48:JE48"/>
    <mergeCell ref="IP45:IQ45"/>
    <mergeCell ref="IP46:IQ46"/>
    <mergeCell ref="IP47:IQ47"/>
    <mergeCell ref="IP48:IQ48"/>
    <mergeCell ref="IH36:II36"/>
    <mergeCell ref="IH37:II37"/>
    <mergeCell ref="IH38:II38"/>
    <mergeCell ref="IF44:IG44"/>
    <mergeCell ref="IN45:IO45"/>
    <mergeCell ref="IN46:IO46"/>
    <mergeCell ref="IN47:IO47"/>
    <mergeCell ref="IN48:IO48"/>
    <mergeCell ref="JH44:JI44"/>
    <mergeCell ref="IT45:IU45"/>
    <mergeCell ref="IV45:IW45"/>
    <mergeCell ref="JD60:JE60"/>
    <mergeCell ref="JD61:JE61"/>
    <mergeCell ref="JF67:JG67"/>
    <mergeCell ref="JF68:JG68"/>
    <mergeCell ref="JF69:JG69"/>
    <mergeCell ref="JF70:JG70"/>
    <mergeCell ref="JF71:JG71"/>
    <mergeCell ref="JF72:JG72"/>
    <mergeCell ref="JF73:JG73"/>
    <mergeCell ref="JD67:JE67"/>
    <mergeCell ref="JD68:JE68"/>
    <mergeCell ref="JD69:JE69"/>
    <mergeCell ref="JD70:JE70"/>
    <mergeCell ref="JD71:JE71"/>
    <mergeCell ref="JD72:JE72"/>
    <mergeCell ref="JD73:JE73"/>
    <mergeCell ref="JD100:JE100"/>
    <mergeCell ref="JD101:JE101"/>
    <mergeCell ref="JD108:JE108"/>
    <mergeCell ref="JD109:JE109"/>
    <mergeCell ref="JD110:JE110"/>
    <mergeCell ref="JD111:JE111"/>
    <mergeCell ref="JD80:JE80"/>
    <mergeCell ref="JF80:JG80"/>
    <mergeCell ref="JD81:JE81"/>
    <mergeCell ref="JF81:JG81"/>
    <mergeCell ref="JD82:JE82"/>
    <mergeCell ref="JF82:JG82"/>
    <mergeCell ref="JD88:JE88"/>
    <mergeCell ref="JD89:JE89"/>
    <mergeCell ref="JD90:JE90"/>
    <mergeCell ref="JD91:JE91"/>
    <mergeCell ref="JD92:JE92"/>
    <mergeCell ref="JF88:JG88"/>
    <mergeCell ref="JF89:JG89"/>
    <mergeCell ref="JF90:JG90"/>
    <mergeCell ref="JF91:JG91"/>
    <mergeCell ref="JF92:JG92"/>
    <mergeCell ref="JD99:JE99"/>
    <mergeCell ref="JF108:JG108"/>
  </mergeCells>
  <phoneticPr fontId="2"/>
  <pageMargins left="0.23622047244094491" right="0.23622047244094491" top="0.74803149606299213" bottom="0.74803149606299213" header="0.31496062992125984" footer="0.31496062992125984"/>
  <pageSetup paperSize="9" scale="45" orientation="landscape" r:id="rId1"/>
  <headerFooter alignWithMargins="0">
    <oddFooter>&amp;P ページ</oddFooter>
  </headerFooter>
  <rowBreaks count="1" manualBreakCount="1">
    <brk id="6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月次ベース</vt:lpstr>
      <vt:lpstr>月次ベース!Print_Area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BARNETT TEJEIRA RUBEN DARIO</dc:creator>
  <cp:lastModifiedBy>Windows ユーザー</cp:lastModifiedBy>
  <cp:lastPrinted>2023-02-06T15:01:06Z</cp:lastPrinted>
  <dcterms:created xsi:type="dcterms:W3CDTF">2009-04-08T15:52:00Z</dcterms:created>
  <dcterms:modified xsi:type="dcterms:W3CDTF">2023-10-31T17:31:25Z</dcterms:modified>
</cp:coreProperties>
</file>