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bookViews>
    <workbookView xWindow="0" yWindow="0" windowWidth="19200" windowHeight="648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H100" i="3" l="1"/>
  <c r="IH99" i="3"/>
  <c r="IF100" i="3"/>
  <c r="IJ67" i="3"/>
  <c r="IJ68" i="3" s="1"/>
  <c r="IJ71" i="3"/>
  <c r="IJ72" i="3" s="1"/>
  <c r="IJ69" i="3"/>
  <c r="IJ70" i="3" s="1"/>
  <c r="IH67" i="3"/>
  <c r="IH68" i="3" s="1"/>
  <c r="IH70" i="3"/>
  <c r="IH72" i="3"/>
  <c r="IJ57" i="3"/>
  <c r="IJ58" i="3" s="1"/>
  <c r="IJ59" i="3"/>
  <c r="IJ60" i="3" s="1"/>
  <c r="IH55" i="3"/>
  <c r="IH56" i="3" s="1"/>
  <c r="IH58" i="3"/>
  <c r="IH60" i="3"/>
  <c r="IJ47" i="3"/>
  <c r="IJ48" i="3"/>
  <c r="IJ46" i="3"/>
  <c r="IJ45" i="3"/>
  <c r="IH44" i="3"/>
  <c r="IH46" i="3"/>
  <c r="IH48" i="3"/>
  <c r="IJ36" i="3"/>
  <c r="IJ37" i="3" s="1"/>
  <c r="HT27" i="3"/>
  <c r="HT28" i="3"/>
  <c r="HT29" i="3"/>
  <c r="HH17" i="3"/>
  <c r="HH18" i="3"/>
  <c r="P55" i="3" l="1"/>
  <c r="N55" i="3"/>
  <c r="P67" i="3"/>
  <c r="N67" i="3"/>
  <c r="L67" i="3"/>
  <c r="J67" i="3"/>
  <c r="H67" i="3"/>
  <c r="F67" i="3"/>
  <c r="L55" i="3"/>
  <c r="J55" i="3"/>
  <c r="H55" i="3"/>
  <c r="F55" i="3"/>
  <c r="AR109" i="3" l="1"/>
  <c r="AR108" i="3"/>
  <c r="AR99" i="3"/>
  <c r="AR90" i="3"/>
  <c r="AR88" i="3"/>
  <c r="AR80" i="3"/>
  <c r="AR71" i="3"/>
  <c r="AR69" i="3"/>
  <c r="AP67" i="3"/>
  <c r="AN67" i="3"/>
  <c r="AL67" i="3"/>
  <c r="AJ67" i="3"/>
  <c r="AH67" i="3"/>
  <c r="AF67" i="3"/>
  <c r="Z67" i="3"/>
  <c r="X67" i="3"/>
  <c r="V67" i="3"/>
  <c r="T67" i="3"/>
  <c r="AR59" i="3"/>
  <c r="AR57" i="3"/>
  <c r="AP55" i="3"/>
  <c r="AN55" i="3"/>
  <c r="AL55" i="3"/>
  <c r="AJ55" i="3"/>
  <c r="AH55" i="3"/>
  <c r="AF55" i="3"/>
  <c r="AD55" i="3"/>
  <c r="AB55" i="3"/>
  <c r="Z55" i="3"/>
  <c r="X55" i="3"/>
  <c r="V55" i="3"/>
  <c r="T55" i="3"/>
  <c r="CR71" i="3"/>
  <c r="CR69" i="3"/>
  <c r="CP67" i="3"/>
  <c r="CN72" i="3"/>
  <c r="CL72" i="3"/>
  <c r="CJ72" i="3"/>
  <c r="CH72" i="3"/>
  <c r="CF72" i="3"/>
  <c r="CD72" i="3"/>
  <c r="CB72" i="3"/>
  <c r="BZ72" i="3"/>
  <c r="BX72" i="3"/>
  <c r="BV72" i="3"/>
  <c r="BT72" i="3"/>
  <c r="CN70" i="3"/>
  <c r="CL70" i="3"/>
  <c r="CJ70" i="3"/>
  <c r="CH70" i="3"/>
  <c r="CF70" i="3"/>
  <c r="CD70" i="3"/>
  <c r="CB70" i="3"/>
  <c r="BZ70" i="3"/>
  <c r="BX70" i="3"/>
  <c r="BV70" i="3"/>
  <c r="BT70" i="3"/>
  <c r="BT68" i="3"/>
  <c r="BV68" i="3"/>
  <c r="BX68" i="3"/>
  <c r="BZ68" i="3"/>
  <c r="CB68" i="3"/>
  <c r="CD68" i="3"/>
  <c r="CF68" i="3"/>
  <c r="BR108" i="3"/>
  <c r="BR99" i="3"/>
  <c r="BR88" i="3"/>
  <c r="BR80" i="3"/>
  <c r="BR71" i="3"/>
  <c r="BR69" i="3"/>
  <c r="BP67" i="3"/>
  <c r="BN67" i="3"/>
  <c r="BR59" i="3"/>
  <c r="BR57" i="3"/>
  <c r="BR55" i="3"/>
  <c r="F44" i="3"/>
  <c r="P44" i="3"/>
  <c r="N44" i="3"/>
  <c r="L44" i="3"/>
  <c r="J44" i="3"/>
  <c r="H44" i="3"/>
  <c r="AR47" i="3"/>
  <c r="AR45" i="3"/>
  <c r="AP44" i="3"/>
  <c r="AN44" i="3"/>
  <c r="AL44" i="3"/>
  <c r="AJ44" i="3"/>
  <c r="AH44" i="3"/>
  <c r="AF44" i="3"/>
  <c r="AD44" i="3"/>
  <c r="AB44" i="3"/>
  <c r="Z44" i="3"/>
  <c r="X44" i="3"/>
  <c r="V44" i="3"/>
  <c r="T44" i="3"/>
  <c r="BP44" i="3"/>
  <c r="BR36" i="3"/>
  <c r="H18" i="3"/>
  <c r="J18" i="3"/>
  <c r="L18" i="3"/>
  <c r="N18" i="3"/>
  <c r="P18" i="3"/>
  <c r="R18" i="3"/>
  <c r="T18" i="3"/>
  <c r="V18" i="3"/>
  <c r="Z18" i="3"/>
  <c r="X18" i="3"/>
  <c r="AB18" i="3"/>
  <c r="X17" i="3"/>
  <c r="V17" i="3"/>
  <c r="P17" i="3"/>
  <c r="N17" i="3"/>
  <c r="L17" i="3"/>
  <c r="J17" i="3"/>
  <c r="R28" i="3"/>
  <c r="R27" i="3"/>
  <c r="T28" i="3"/>
  <c r="T27" i="3"/>
  <c r="P28" i="3"/>
  <c r="N28" i="3"/>
  <c r="L28" i="3"/>
  <c r="J28" i="3"/>
  <c r="H28" i="3"/>
  <c r="F28" i="3"/>
  <c r="P27" i="3"/>
  <c r="N27" i="3"/>
  <c r="L27" i="3"/>
  <c r="J27" i="3"/>
  <c r="H27" i="3"/>
  <c r="F27" i="3"/>
  <c r="V28" i="3"/>
  <c r="V27" i="3"/>
  <c r="AR28" i="3"/>
  <c r="AP28" i="3"/>
  <c r="AN28" i="3"/>
  <c r="AL28" i="3"/>
  <c r="AJ28" i="3"/>
  <c r="AH28" i="3"/>
  <c r="AF28" i="3"/>
  <c r="AD28" i="3"/>
  <c r="AB28" i="3"/>
  <c r="Z28" i="3"/>
  <c r="X28" i="3"/>
  <c r="AR27" i="3"/>
  <c r="AP27" i="3"/>
  <c r="AN27" i="3"/>
  <c r="AL27" i="3"/>
  <c r="AJ27" i="3"/>
  <c r="AH27" i="3"/>
  <c r="AF27" i="3"/>
  <c r="AD27" i="3"/>
  <c r="AB27" i="3"/>
  <c r="Z27" i="3"/>
  <c r="X27" i="3"/>
  <c r="BR27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s="1"/>
  <c r="AR55" i="3" l="1"/>
  <c r="AR67" i="3"/>
  <c r="BR67" i="3"/>
  <c r="AR44" i="3"/>
  <c r="N8" i="3"/>
  <c r="X9" i="3" s="1"/>
  <c r="AH9" i="3"/>
  <c r="DF8" i="3"/>
  <c r="DF9" i="3" s="1"/>
  <c r="DD9" i="3"/>
  <c r="ID100" i="3"/>
  <c r="IJ90" i="3"/>
  <c r="IJ91" i="3" s="1"/>
  <c r="IJ88" i="3"/>
  <c r="IJ89" i="3" s="1"/>
  <c r="IH89" i="3"/>
  <c r="IH91" i="3"/>
  <c r="IF89" i="3"/>
  <c r="IF91" i="3"/>
  <c r="IJ80" i="3"/>
  <c r="IJ81" i="3" s="1"/>
  <c r="IH81" i="3"/>
  <c r="IF81" i="3"/>
  <c r="IF67" i="3"/>
  <c r="IF70" i="3"/>
  <c r="IF72" i="3"/>
  <c r="IF55" i="3"/>
  <c r="IF58" i="3"/>
  <c r="IF60" i="3"/>
  <c r="IF48" i="3"/>
  <c r="IF44" i="3"/>
  <c r="IF46" i="3"/>
  <c r="IH37" i="3"/>
  <c r="IF37" i="3"/>
  <c r="HF17" i="3"/>
  <c r="HF18" i="3"/>
  <c r="IB100" i="3" l="1"/>
  <c r="ID89" i="3"/>
  <c r="ID91" i="3"/>
  <c r="ID81" i="3"/>
  <c r="IJ55" i="3"/>
  <c r="IJ56" i="3" s="1"/>
  <c r="ID67" i="3"/>
  <c r="ID70" i="3"/>
  <c r="ID72" i="3"/>
  <c r="ID55" i="3"/>
  <c r="ID58" i="3"/>
  <c r="ID60" i="3"/>
  <c r="ID44" i="3"/>
  <c r="ID46" i="3"/>
  <c r="ID48" i="3"/>
  <c r="ID37" i="3"/>
  <c r="HR27" i="3"/>
  <c r="HR28" i="3"/>
  <c r="HR29" i="3"/>
  <c r="HD17" i="3"/>
  <c r="HD18" i="3"/>
  <c r="HZ100" i="3" l="1"/>
  <c r="IB89" i="3"/>
  <c r="IB91" i="3"/>
  <c r="IB81" i="3"/>
  <c r="IB67" i="3"/>
  <c r="IB70" i="3"/>
  <c r="IB72" i="3"/>
  <c r="IB55" i="3"/>
  <c r="IB58" i="3"/>
  <c r="IB60" i="3"/>
  <c r="IB44" i="3"/>
  <c r="IB46" i="3"/>
  <c r="IB48" i="3"/>
  <c r="IB37" i="3"/>
  <c r="HP28" i="3"/>
  <c r="HJ28" i="3"/>
  <c r="HL28" i="3"/>
  <c r="HN28" i="3"/>
  <c r="HJ27" i="3"/>
  <c r="HL27" i="3"/>
  <c r="HN27" i="3"/>
  <c r="HP27" i="3"/>
  <c r="HJ29" i="3"/>
  <c r="HL29" i="3"/>
  <c r="HN29" i="3"/>
  <c r="HP29" i="3"/>
  <c r="DB9" i="3"/>
  <c r="HB17" i="3"/>
  <c r="HB18" i="3"/>
  <c r="HX100" i="3" l="1"/>
  <c r="HZ89" i="3"/>
  <c r="HZ91" i="3"/>
  <c r="HZ81" i="3"/>
  <c r="HZ67" i="3"/>
  <c r="HZ70" i="3"/>
  <c r="HZ72" i="3"/>
  <c r="HZ55" i="3"/>
  <c r="HZ58" i="3"/>
  <c r="HZ60" i="3"/>
  <c r="HZ44" i="3"/>
  <c r="HZ46" i="3"/>
  <c r="HZ48" i="3"/>
  <c r="HZ37" i="3"/>
  <c r="HH27" i="3"/>
  <c r="HH28" i="3"/>
  <c r="HH29" i="3"/>
  <c r="GZ17" i="3"/>
  <c r="GZ18" i="3"/>
  <c r="HT100" i="3" l="1"/>
  <c r="HV100" i="3"/>
  <c r="HX67" i="3"/>
  <c r="HX70" i="3"/>
  <c r="HX72" i="3"/>
  <c r="HX55" i="3"/>
  <c r="HX58" i="3"/>
  <c r="HX60" i="3"/>
  <c r="HX44" i="3"/>
  <c r="HX46" i="3"/>
  <c r="HX48" i="3"/>
  <c r="HF27" i="3"/>
  <c r="HF28" i="3"/>
  <c r="HF29" i="3"/>
  <c r="GX17" i="3"/>
  <c r="GX18" i="3"/>
  <c r="HR99" i="3" l="1"/>
  <c r="HR100" i="3" s="1"/>
  <c r="HP100" i="3"/>
  <c r="HX89" i="3"/>
  <c r="HX91" i="3"/>
  <c r="HV89" i="3"/>
  <c r="HV91" i="3"/>
  <c r="HV81" i="3"/>
  <c r="HX81" i="3"/>
  <c r="HV67" i="3"/>
  <c r="HV70" i="3"/>
  <c r="HV72" i="3"/>
  <c r="HV55" i="3"/>
  <c r="HV58" i="3"/>
  <c r="HV60" i="3"/>
  <c r="HV44" i="3"/>
  <c r="HV46" i="3"/>
  <c r="HV48" i="3"/>
  <c r="HX37" i="3"/>
  <c r="HV37" i="3"/>
  <c r="HD27" i="3"/>
  <c r="HD28" i="3"/>
  <c r="HD29" i="3"/>
  <c r="HB27" i="3"/>
  <c r="HB28" i="3"/>
  <c r="HB29" i="3"/>
  <c r="GV18" i="3"/>
  <c r="GV17" i="3"/>
  <c r="HT91" i="3" l="1"/>
  <c r="HT89" i="3"/>
  <c r="HT81" i="3"/>
  <c r="HT72" i="3"/>
  <c r="HT70" i="3"/>
  <c r="HT67" i="3"/>
  <c r="HT55" i="3"/>
  <c r="HT58" i="3"/>
  <c r="HT60" i="3"/>
  <c r="HT48" i="3" l="1"/>
  <c r="HT46" i="3"/>
  <c r="HT44" i="3"/>
  <c r="HT37" i="3"/>
  <c r="GT17" i="3"/>
  <c r="GT18" i="3"/>
  <c r="IJ44" i="3" l="1"/>
  <c r="CZ8" i="3"/>
  <c r="CZ9" i="3" s="1"/>
  <c r="CX9" i="3"/>
  <c r="HR59" i="3" l="1"/>
  <c r="HR60" i="3" s="1"/>
  <c r="HR57" i="3"/>
  <c r="HR58" i="3" s="1"/>
  <c r="HP55" i="3"/>
  <c r="HP58" i="3"/>
  <c r="HP60" i="3"/>
  <c r="HR47" i="3"/>
  <c r="HR48" i="3" s="1"/>
  <c r="HR45" i="3"/>
  <c r="HR46" i="3" s="1"/>
  <c r="HP44" i="3"/>
  <c r="HP46" i="3"/>
  <c r="HP48" i="3"/>
  <c r="GZ27" i="3"/>
  <c r="GZ28" i="3"/>
  <c r="GZ29" i="3"/>
  <c r="GX27" i="3"/>
  <c r="GX28" i="3"/>
  <c r="GX29" i="3"/>
  <c r="GR17" i="3"/>
  <c r="GR18" i="3"/>
  <c r="HN100" i="3" l="1"/>
  <c r="HR88" i="3"/>
  <c r="HR89" i="3" s="1"/>
  <c r="HR90" i="3"/>
  <c r="HR91" i="3" s="1"/>
  <c r="HP89" i="3"/>
  <c r="HP91" i="3"/>
  <c r="HR80" i="3"/>
  <c r="HR81" i="3" s="1"/>
  <c r="HP81" i="3"/>
  <c r="HR71" i="3"/>
  <c r="HR72" i="3" s="1"/>
  <c r="HR69" i="3"/>
  <c r="HR70" i="3" s="1"/>
  <c r="HP67" i="3"/>
  <c r="HP70" i="3"/>
  <c r="HP72" i="3"/>
  <c r="HN55" i="3"/>
  <c r="HN58" i="3"/>
  <c r="HN60" i="3"/>
  <c r="HN44" i="3"/>
  <c r="HN46" i="3"/>
  <c r="HN48" i="3"/>
  <c r="HR36" i="3"/>
  <c r="HR37" i="3" s="1"/>
  <c r="HP37" i="3"/>
  <c r="GP17" i="3"/>
  <c r="GP18" i="3"/>
  <c r="HL100" i="3" l="1"/>
  <c r="HN89" i="3"/>
  <c r="HN91" i="3"/>
  <c r="HN81" i="3"/>
  <c r="HN67" i="3"/>
  <c r="HN70" i="3"/>
  <c r="HN72" i="3"/>
  <c r="HL55" i="3"/>
  <c r="HL58" i="3"/>
  <c r="HL60" i="3"/>
  <c r="HL44" i="3"/>
  <c r="HL46" i="3"/>
  <c r="HL48" i="3"/>
  <c r="HN37" i="3"/>
  <c r="GN17" i="3"/>
  <c r="GN18" i="3"/>
  <c r="CV9" i="3"/>
  <c r="HL89" i="3" l="1"/>
  <c r="HL91" i="3"/>
  <c r="HL81" i="3"/>
  <c r="HL67" i="3"/>
  <c r="HL70" i="3"/>
  <c r="HL72" i="3"/>
  <c r="HJ55" i="3"/>
  <c r="HJ58" i="3"/>
  <c r="HJ60" i="3"/>
  <c r="HJ44" i="3"/>
  <c r="HJ46" i="3"/>
  <c r="HJ48" i="3"/>
  <c r="HL37" i="3"/>
  <c r="GV27" i="3"/>
  <c r="GV28" i="3"/>
  <c r="GV29" i="3"/>
  <c r="GT27" i="3"/>
  <c r="GT28" i="3"/>
  <c r="GT29" i="3"/>
  <c r="GL17" i="3"/>
  <c r="GL18" i="3"/>
  <c r="HJ89" i="3" l="1"/>
  <c r="HJ91" i="3"/>
  <c r="HJ81" i="3"/>
  <c r="HJ67" i="3"/>
  <c r="HJ70" i="3"/>
  <c r="HJ72" i="3"/>
  <c r="HH55" i="3"/>
  <c r="HH58" i="3"/>
  <c r="HH60" i="3"/>
  <c r="HH44" i="3"/>
  <c r="HH46" i="3"/>
  <c r="HH48" i="3"/>
  <c r="HJ37" i="3"/>
  <c r="GR28" i="3"/>
  <c r="GP28" i="3"/>
  <c r="GN28" i="3"/>
  <c r="GF28" i="3"/>
  <c r="GH28" i="3"/>
  <c r="GL28" i="3"/>
  <c r="GR27" i="3"/>
  <c r="GP27" i="3"/>
  <c r="GN27" i="3"/>
  <c r="GL27" i="3"/>
  <c r="GN29" i="3"/>
  <c r="GP29" i="3"/>
  <c r="GR29" i="3"/>
  <c r="GJ17" i="3"/>
  <c r="GJ18" i="3"/>
  <c r="GH29" i="3" l="1"/>
  <c r="GL29" i="3"/>
  <c r="GJ29" i="3"/>
  <c r="HH89" i="3"/>
  <c r="HH91" i="3"/>
  <c r="HH81" i="3"/>
  <c r="HH67" i="3"/>
  <c r="HH70" i="3"/>
  <c r="HH72" i="3"/>
  <c r="HF55" i="3"/>
  <c r="IF56" i="3" s="1"/>
  <c r="HF58" i="3"/>
  <c r="HF60" i="3"/>
  <c r="HF44" i="3"/>
  <c r="HF46" i="3"/>
  <c r="HF48" i="3"/>
  <c r="HH37" i="3"/>
  <c r="GH17" i="3"/>
  <c r="GH18" i="3"/>
  <c r="CT9" i="3"/>
  <c r="H9" i="7" l="1"/>
  <c r="GR99" i="3" l="1"/>
  <c r="GR100" i="3" s="1"/>
  <c r="GB110" i="3"/>
  <c r="GD110" i="3"/>
  <c r="GF110" i="3"/>
  <c r="GH110" i="3"/>
  <c r="GJ110" i="3"/>
  <c r="FZ110" i="3"/>
  <c r="GX100" i="3"/>
  <c r="GV100" i="3"/>
  <c r="GT100" i="3"/>
  <c r="GP100" i="3"/>
  <c r="GN100" i="3"/>
  <c r="GL100" i="3"/>
  <c r="GF100" i="3"/>
  <c r="GH100" i="3"/>
  <c r="GJ100" i="3"/>
  <c r="GD100" i="3"/>
  <c r="HF89" i="3"/>
  <c r="HF91" i="3"/>
  <c r="HF81" i="3"/>
  <c r="HF67" i="3"/>
  <c r="IF68" i="3" s="1"/>
  <c r="HF70" i="3"/>
  <c r="HF72" i="3"/>
  <c r="HD55" i="3"/>
  <c r="ID56" i="3" s="1"/>
  <c r="HD58" i="3"/>
  <c r="HD60" i="3"/>
  <c r="HD44" i="3"/>
  <c r="HD46" i="3"/>
  <c r="HD48" i="3"/>
  <c r="HF37" i="3"/>
  <c r="GF17" i="3"/>
  <c r="GF18" i="3"/>
  <c r="GB100" i="3" l="1"/>
  <c r="FZ100" i="3"/>
  <c r="HD89" i="3"/>
  <c r="HD91" i="3"/>
  <c r="HD81" i="3"/>
  <c r="HD70" i="3"/>
  <c r="HD67" i="3"/>
  <c r="ID68" i="3" s="1"/>
  <c r="HD72" i="3"/>
  <c r="HB67" i="3"/>
  <c r="IB68" i="3" s="1"/>
  <c r="HB70" i="3"/>
  <c r="HB72" i="3"/>
  <c r="HB55" i="3"/>
  <c r="IB56" i="3" s="1"/>
  <c r="HB58" i="3"/>
  <c r="HB60" i="3"/>
  <c r="HB44" i="3"/>
  <c r="HB46" i="3"/>
  <c r="HB48" i="3"/>
  <c r="HD37" i="3"/>
  <c r="GH27" i="3"/>
  <c r="GF29" i="3"/>
  <c r="GF27" i="3"/>
  <c r="GD29" i="3"/>
  <c r="GD28" i="3"/>
  <c r="GD27" i="3"/>
  <c r="GB29" i="3"/>
  <c r="GB28" i="3"/>
  <c r="GB27" i="3"/>
  <c r="FZ29" i="3"/>
  <c r="FZ28" i="3"/>
  <c r="FZ27" i="3"/>
  <c r="GD17" i="3"/>
  <c r="GD18" i="3"/>
  <c r="CR9" i="3" l="1"/>
  <c r="CP8" i="3"/>
  <c r="CP9" i="3" s="1"/>
  <c r="CN9" i="3"/>
  <c r="CL9" i="3"/>
  <c r="HB89" i="3" l="1"/>
  <c r="HB91" i="3"/>
  <c r="HB81" i="3"/>
  <c r="GZ55" i="3"/>
  <c r="HZ56" i="3" s="1"/>
  <c r="GZ58" i="3"/>
  <c r="GZ60" i="3"/>
  <c r="GZ44" i="3"/>
  <c r="GZ46" i="3"/>
  <c r="GZ48" i="3"/>
  <c r="HB37" i="3"/>
  <c r="GB17" i="3"/>
  <c r="GB18" i="3"/>
  <c r="GZ89" i="3" l="1"/>
  <c r="GZ91" i="3"/>
  <c r="GZ81" i="3"/>
  <c r="GZ67" i="3"/>
  <c r="HZ68" i="3" s="1"/>
  <c r="GZ70" i="3"/>
  <c r="GZ72" i="3"/>
  <c r="GX55" i="3"/>
  <c r="HX56" i="3" s="1"/>
  <c r="GX58" i="3"/>
  <c r="GX60" i="3"/>
  <c r="GX44" i="3"/>
  <c r="GX46" i="3"/>
  <c r="GX48" i="3"/>
  <c r="GZ37" i="3"/>
  <c r="FZ17" i="3"/>
  <c r="FZ18" i="3"/>
  <c r="GV89" i="3" l="1"/>
  <c r="GX89" i="3"/>
  <c r="GV91" i="3"/>
  <c r="GX91" i="3"/>
  <c r="GV81" i="3"/>
  <c r="GX81" i="3"/>
  <c r="GX67" i="3"/>
  <c r="HX68" i="3" s="1"/>
  <c r="GX70" i="3"/>
  <c r="GX72" i="3"/>
  <c r="GV67" i="3"/>
  <c r="HV68" i="3" s="1"/>
  <c r="GV70" i="3"/>
  <c r="GV72" i="3"/>
  <c r="GV55" i="3"/>
  <c r="HV56" i="3" s="1"/>
  <c r="GV58" i="3"/>
  <c r="GV60" i="3"/>
  <c r="HR44" i="3"/>
  <c r="GV44" i="3"/>
  <c r="GV46" i="3"/>
  <c r="GV48" i="3"/>
  <c r="GV37" i="3"/>
  <c r="GX37" i="3"/>
  <c r="FX18" i="3"/>
  <c r="FV18" i="3"/>
  <c r="FX17" i="3"/>
  <c r="FV17" i="3"/>
  <c r="GT91" i="3" l="1"/>
  <c r="GT89" i="3"/>
  <c r="GT81" i="3"/>
  <c r="GT72" i="3"/>
  <c r="GT70" i="3"/>
  <c r="GT67" i="3"/>
  <c r="GT60" i="3"/>
  <c r="GT58" i="3"/>
  <c r="GT55" i="3"/>
  <c r="GT48" i="3"/>
  <c r="GT46" i="3"/>
  <c r="GT44" i="3"/>
  <c r="GT37" i="3"/>
  <c r="FN27" i="3"/>
  <c r="FP27" i="3"/>
  <c r="FR27" i="3"/>
  <c r="FT27" i="3"/>
  <c r="FV27" i="3"/>
  <c r="FX27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T18" i="3"/>
  <c r="FR18" i="3"/>
  <c r="FT17" i="3"/>
  <c r="FR17" i="3"/>
  <c r="HT68" i="3" l="1"/>
  <c r="HR67" i="3"/>
  <c r="HT56" i="3"/>
  <c r="HR55" i="3"/>
  <c r="FX110" i="3"/>
  <c r="FP100" i="3"/>
  <c r="FR99" i="3"/>
  <c r="GR69" i="3"/>
  <c r="GR70" i="3" s="1"/>
  <c r="GR71" i="3"/>
  <c r="GR72" i="3" s="1"/>
  <c r="GP67" i="3"/>
  <c r="GP70" i="3"/>
  <c r="GP72" i="3"/>
  <c r="GR59" i="3"/>
  <c r="GR57" i="3"/>
  <c r="GR58" i="3" s="1"/>
  <c r="GP55" i="3"/>
  <c r="GP58" i="3"/>
  <c r="GP60" i="3"/>
  <c r="GR47" i="3"/>
  <c r="GR48" i="3" s="1"/>
  <c r="GR45" i="3"/>
  <c r="GR46" i="3" s="1"/>
  <c r="GP44" i="3"/>
  <c r="GP46" i="3"/>
  <c r="GP48" i="3"/>
  <c r="FP17" i="3"/>
  <c r="FP18" i="3"/>
  <c r="FJ17" i="3"/>
  <c r="FL17" i="3"/>
  <c r="FN17" i="3"/>
  <c r="FJ18" i="3"/>
  <c r="FL18" i="3"/>
  <c r="FN18" i="3"/>
  <c r="GP56" i="3" l="1"/>
  <c r="HP56" i="3"/>
  <c r="GP68" i="3"/>
  <c r="HP68" i="3"/>
  <c r="GR60" i="3"/>
  <c r="GR80" i="3"/>
  <c r="GR81" i="3" s="1"/>
  <c r="FZ81" i="3"/>
  <c r="GP91" i="3"/>
  <c r="GR88" i="3"/>
  <c r="GR89" i="3" s="1"/>
  <c r="GR90" i="3"/>
  <c r="GR91" i="3" s="1"/>
  <c r="GP89" i="3"/>
  <c r="GP81" i="3"/>
  <c r="GR36" i="3"/>
  <c r="GR37" i="3" s="1"/>
  <c r="GP37" i="3"/>
  <c r="GN44" i="3" l="1"/>
  <c r="GR44" i="3"/>
  <c r="GN55" i="3"/>
  <c r="GN58" i="3"/>
  <c r="GN60" i="3"/>
  <c r="GN46" i="3"/>
  <c r="GN48" i="3"/>
  <c r="FH17" i="3"/>
  <c r="FH18" i="3"/>
  <c r="GN56" i="3" l="1"/>
  <c r="HN56" i="3"/>
  <c r="FR90" i="3"/>
  <c r="GN89" i="3"/>
  <c r="GN91" i="3"/>
  <c r="GL89" i="3"/>
  <c r="GL91" i="3"/>
  <c r="GN81" i="3"/>
  <c r="GL81" i="3"/>
  <c r="GN67" i="3"/>
  <c r="GN70" i="3"/>
  <c r="GN72" i="3"/>
  <c r="GL67" i="3"/>
  <c r="GL70" i="3"/>
  <c r="GL72" i="3"/>
  <c r="GL55" i="3"/>
  <c r="HL56" i="3" s="1"/>
  <c r="GL58" i="3"/>
  <c r="GL60" i="3"/>
  <c r="GJ55" i="3"/>
  <c r="GJ58" i="3"/>
  <c r="GJ60" i="3"/>
  <c r="EV46" i="3"/>
  <c r="EX46" i="3"/>
  <c r="EZ46" i="3"/>
  <c r="FB46" i="3"/>
  <c r="FD46" i="3"/>
  <c r="FF46" i="3"/>
  <c r="FH46" i="3"/>
  <c r="FJ46" i="3"/>
  <c r="FL46" i="3"/>
  <c r="FN46" i="3"/>
  <c r="FP46" i="3"/>
  <c r="ET46" i="3"/>
  <c r="FR45" i="3"/>
  <c r="FR46" i="3" s="1"/>
  <c r="GL44" i="3"/>
  <c r="GL46" i="3"/>
  <c r="GL48" i="3"/>
  <c r="GL37" i="3"/>
  <c r="GN37" i="3"/>
  <c r="FF17" i="3"/>
  <c r="FF18" i="3"/>
  <c r="BV8" i="3"/>
  <c r="BL8" i="3"/>
  <c r="BJ9" i="3"/>
  <c r="BH9" i="3"/>
  <c r="GN68" i="3" l="1"/>
  <c r="HN68" i="3"/>
  <c r="GL68" i="3"/>
  <c r="HL68" i="3"/>
  <c r="GJ56" i="3"/>
  <c r="HJ56" i="3"/>
  <c r="GL56" i="3"/>
  <c r="CJ9" i="3"/>
  <c r="FV110" i="3"/>
  <c r="FT110" i="3"/>
  <c r="FX100" i="3" l="1"/>
  <c r="GJ89" i="3"/>
  <c r="GJ91" i="3"/>
  <c r="GJ81" i="3"/>
  <c r="GJ67" i="3"/>
  <c r="GJ70" i="3"/>
  <c r="GJ72" i="3"/>
  <c r="GH67" i="3"/>
  <c r="GH70" i="3"/>
  <c r="GH72" i="3"/>
  <c r="GH68" i="3" l="1"/>
  <c r="HH68" i="3"/>
  <c r="GJ68" i="3"/>
  <c r="HJ68" i="3"/>
  <c r="GH55" i="3"/>
  <c r="GH58" i="3"/>
  <c r="GH60" i="3"/>
  <c r="GJ44" i="3"/>
  <c r="GJ46" i="3"/>
  <c r="GJ48" i="3"/>
  <c r="GJ37" i="3"/>
  <c r="FD18" i="3"/>
  <c r="FD17" i="3"/>
  <c r="GH56" i="3" l="1"/>
  <c r="HH56" i="3"/>
  <c r="GD58" i="3"/>
  <c r="GF58" i="3"/>
  <c r="GH89" i="3" l="1"/>
  <c r="GH91" i="3"/>
  <c r="GH81" i="3" l="1"/>
  <c r="GF67" i="3"/>
  <c r="GF70" i="3"/>
  <c r="GF72" i="3"/>
  <c r="GD67" i="3"/>
  <c r="GD70" i="3"/>
  <c r="GD72" i="3"/>
  <c r="GD55" i="3"/>
  <c r="GF55" i="3"/>
  <c r="GD60" i="3"/>
  <c r="GF60" i="3"/>
  <c r="GH44" i="3"/>
  <c r="GH46" i="3"/>
  <c r="GH48" i="3"/>
  <c r="GH37" i="3"/>
  <c r="GF56" i="3" l="1"/>
  <c r="HF56" i="3"/>
  <c r="GD56" i="3"/>
  <c r="HD56" i="3"/>
  <c r="GF68" i="3"/>
  <c r="HF68" i="3"/>
  <c r="GD68" i="3"/>
  <c r="HD68" i="3"/>
  <c r="GB67" i="3"/>
  <c r="GB70" i="3"/>
  <c r="GB72" i="3"/>
  <c r="FZ67" i="3"/>
  <c r="FZ70" i="3"/>
  <c r="FZ72" i="3"/>
  <c r="FX67" i="3"/>
  <c r="FX70" i="3"/>
  <c r="FX72" i="3"/>
  <c r="GF44" i="3"/>
  <c r="GF46" i="3"/>
  <c r="GF48" i="3"/>
  <c r="GB68" i="3" l="1"/>
  <c r="HB68" i="3"/>
  <c r="FZ68" i="3"/>
  <c r="GZ68" i="3"/>
  <c r="FX68" i="3"/>
  <c r="GX68" i="3"/>
  <c r="GF89" i="3"/>
  <c r="GF91" i="3"/>
  <c r="GF81" i="3"/>
  <c r="GF37" i="3"/>
  <c r="GD89" i="3" l="1"/>
  <c r="GD91" i="3"/>
  <c r="GD81" i="3"/>
  <c r="GB55" i="3"/>
  <c r="GB58" i="3"/>
  <c r="GB60" i="3"/>
  <c r="GD44" i="3"/>
  <c r="GD46" i="3"/>
  <c r="GD48" i="3"/>
  <c r="GD37" i="3"/>
  <c r="GB56" i="3" l="1"/>
  <c r="HB56" i="3"/>
  <c r="FV100" i="3"/>
  <c r="FZ55" i="3"/>
  <c r="FZ58" i="3"/>
  <c r="FZ60" i="3"/>
  <c r="GB44" i="3"/>
  <c r="GB46" i="3"/>
  <c r="GB48" i="3"/>
  <c r="FZ44" i="3"/>
  <c r="FZ46" i="3"/>
  <c r="FZ48" i="3"/>
  <c r="CH9" i="3"/>
  <c r="FZ56" i="3" l="1"/>
  <c r="GZ56" i="3"/>
  <c r="GB37" i="3"/>
  <c r="GB81" i="3"/>
  <c r="GB91" i="3"/>
  <c r="GB89" i="3"/>
  <c r="EZ18" i="3"/>
  <c r="EZ17" i="3"/>
  <c r="FT100" i="3" l="1"/>
  <c r="FX55" i="3"/>
  <c r="GX56" i="3" s="1"/>
  <c r="FX58" i="3"/>
  <c r="FX60" i="3"/>
  <c r="FX44" i="3"/>
  <c r="FX46" i="3"/>
  <c r="FX48" i="3"/>
  <c r="FX56" i="3" l="1"/>
  <c r="FV72" i="3" l="1"/>
  <c r="FV70" i="3"/>
  <c r="FV67" i="3"/>
  <c r="GV68" i="3" s="1"/>
  <c r="FV60" i="3"/>
  <c r="FT60" i="3"/>
  <c r="FV58" i="3"/>
  <c r="FT58" i="3"/>
  <c r="FV55" i="3"/>
  <c r="FT55" i="3"/>
  <c r="FX37" i="3"/>
  <c r="FV37" i="3"/>
  <c r="FL27" i="3"/>
  <c r="FJ27" i="3"/>
  <c r="FL28" i="3"/>
  <c r="FL29" i="3"/>
  <c r="FJ28" i="3"/>
  <c r="FJ29" i="3"/>
  <c r="FV44" i="3"/>
  <c r="FT44" i="3"/>
  <c r="FV48" i="3"/>
  <c r="FT48" i="3"/>
  <c r="FV46" i="3"/>
  <c r="FX81" i="3"/>
  <c r="FV81" i="3"/>
  <c r="FT81" i="3"/>
  <c r="FX91" i="3"/>
  <c r="FV91" i="3"/>
  <c r="FT91" i="3"/>
  <c r="FX89" i="3"/>
  <c r="FV89" i="3"/>
  <c r="HR56" i="3" l="1"/>
  <c r="FV56" i="3"/>
  <c r="GV56" i="3"/>
  <c r="GT56" i="3"/>
  <c r="GR55" i="3"/>
  <c r="FT56" i="3"/>
  <c r="FV68" i="3"/>
  <c r="FT72" i="3"/>
  <c r="FT70" i="3"/>
  <c r="FT67" i="3"/>
  <c r="HR68" i="3" s="1"/>
  <c r="FT46" i="3"/>
  <c r="FH28" i="3"/>
  <c r="FH27" i="3"/>
  <c r="FH29" i="3"/>
  <c r="GR67" i="3" l="1"/>
  <c r="GR68" i="3" s="1"/>
  <c r="GT68" i="3"/>
  <c r="GR56" i="3"/>
  <c r="FT68" i="3"/>
  <c r="FF29" i="3"/>
  <c r="CF8" i="3"/>
  <c r="CD9" i="3"/>
  <c r="DR99" i="3" l="1"/>
  <c r="ER99" i="3"/>
  <c r="FR100" i="3" s="1"/>
  <c r="DF100" i="3" l="1"/>
  <c r="DL100" i="3"/>
  <c r="BB9" i="3" l="1"/>
  <c r="BB8" i="3" l="1"/>
  <c r="CB9" i="3"/>
  <c r="FD29" i="3"/>
  <c r="CR99" i="3" l="1"/>
  <c r="DN100" i="3"/>
  <c r="FB29" i="3"/>
  <c r="EZ29" i="3" l="1"/>
  <c r="EX29" i="3"/>
  <c r="EV29" i="3"/>
  <c r="BZ9" i="3" l="1"/>
  <c r="ET29" i="3" l="1"/>
  <c r="ER29" i="3" l="1"/>
  <c r="BX9" i="3"/>
  <c r="CF9" i="3" s="1"/>
  <c r="EP29" i="3" l="1"/>
  <c r="EN29" i="3" l="1"/>
  <c r="EL29" i="3"/>
  <c r="BT9" i="3"/>
  <c r="EP44" i="3" l="1"/>
  <c r="ER36" i="3"/>
  <c r="EH29" i="3"/>
  <c r="EJ29" i="3"/>
  <c r="EN44" i="3" l="1"/>
  <c r="DR69" i="3" l="1"/>
  <c r="EF29" i="3"/>
  <c r="ED29" i="3"/>
  <c r="BR9" i="3"/>
  <c r="BD9" i="3"/>
  <c r="DP29" i="3" l="1"/>
  <c r="EJ44" i="3" l="1"/>
  <c r="DR29" i="3" l="1"/>
  <c r="DT29" i="3"/>
  <c r="DV29" i="3"/>
  <c r="DX29" i="3"/>
  <c r="DZ29" i="3"/>
  <c r="EB29" i="3"/>
  <c r="EH44" i="3" l="1"/>
  <c r="EF44" i="3" l="1"/>
  <c r="BP9" i="3"/>
  <c r="ED44" i="3" l="1"/>
  <c r="DZ44" i="3" l="1"/>
  <c r="BN9" i="3"/>
  <c r="BV9" i="3" s="1"/>
  <c r="EB44" i="3" l="1"/>
  <c r="DX44" i="3"/>
  <c r="DV44" i="3" l="1"/>
  <c r="DT67" i="3" l="1"/>
  <c r="DT44" i="3"/>
  <c r="BF9" i="3" l="1"/>
  <c r="BL9" i="3" l="1"/>
  <c r="DR88" i="3"/>
  <c r="DR80" i="3"/>
  <c r="DR71" i="3"/>
  <c r="DP67" i="3"/>
  <c r="DR66" i="3"/>
  <c r="DR59" i="3"/>
  <c r="DR57" i="3"/>
  <c r="DP55" i="3"/>
  <c r="DR47" i="3"/>
  <c r="DR45" i="3"/>
  <c r="DP44" i="3"/>
  <c r="DR36" i="3"/>
  <c r="DR44" i="3" l="1"/>
  <c r="CL67" i="3"/>
  <c r="CL68" i="3" s="1"/>
  <c r="CJ67" i="3"/>
  <c r="CJ68" i="3" s="1"/>
  <c r="CH67" i="3"/>
  <c r="CN67" i="3"/>
  <c r="CN68" i="3" s="1"/>
  <c r="CH68" i="3" l="1"/>
  <c r="CR67" i="3"/>
  <c r="DJ67" i="3"/>
  <c r="DR67" i="3" s="1"/>
  <c r="DJ55" i="3"/>
  <c r="DH55" i="3"/>
  <c r="DF55" i="3"/>
  <c r="DF44" i="3"/>
  <c r="DD55" i="3"/>
  <c r="DD48" i="3"/>
  <c r="DD44" i="3"/>
  <c r="DB55" i="3"/>
  <c r="DB44" i="3"/>
  <c r="CZ55" i="3"/>
  <c r="CX55" i="3"/>
  <c r="CZ44" i="3"/>
  <c r="CX44" i="3"/>
  <c r="CV55" i="3"/>
  <c r="CV44" i="3"/>
  <c r="CT81" i="3"/>
  <c r="CT55" i="3"/>
  <c r="CT44" i="3"/>
  <c r="CR88" i="3"/>
  <c r="CR80" i="3"/>
  <c r="CN55" i="3"/>
  <c r="CN44" i="3"/>
  <c r="CR36" i="3"/>
  <c r="CL81" i="3"/>
  <c r="CL55" i="3"/>
  <c r="CL44" i="3"/>
  <c r="CJ55" i="3"/>
  <c r="CJ44" i="3"/>
  <c r="CH55" i="3"/>
  <c r="CH44" i="3"/>
  <c r="CF55" i="3"/>
  <c r="CF44" i="3"/>
  <c r="BT46" i="3"/>
  <c r="DR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<sst xmlns="http://schemas.openxmlformats.org/spreadsheetml/2006/main" count="378" uniqueCount="151">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</sst>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  <numFmt numFmtId="187" formatCode="#,##0_ ;[Red]\-#,##0\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0" xfId="0" applyFont="1" applyFill="1" applyBorder="1" applyAlignment="1">
      <alignment horizontal="left" vertical="center"/>
    </xf>
    <xf numFmtId="0" fontId="5" fillId="0" borderId="180" xfId="0" applyFont="1" applyFill="1" applyBorder="1" applyAlignment="1">
      <alignment horizontal="left" vertical="center"/>
    </xf>
    <xf numFmtId="178" fontId="6" fillId="0" borderId="180" xfId="0" applyNumberFormat="1" applyFont="1" applyFill="1" applyBorder="1" applyAlignment="1">
      <alignment horizontal="center" vertical="center"/>
    </xf>
    <xf numFmtId="3" fontId="0" fillId="0" borderId="180" xfId="3" applyNumberFormat="1" applyFont="1" applyFill="1" applyBorder="1" applyAlignment="1">
      <alignment horizontal="right" vertical="center"/>
    </xf>
    <xf numFmtId="177" fontId="0" fillId="0" borderId="180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4" fontId="6" fillId="0" borderId="180" xfId="0" applyNumberFormat="1" applyFont="1" applyFill="1" applyBorder="1" applyAlignment="1">
      <alignment horizontal="center" vertical="center"/>
    </xf>
    <xf numFmtId="3" fontId="1" fillId="0" borderId="180" xfId="3" applyNumberFormat="1" applyFont="1" applyFill="1" applyBorder="1" applyAlignment="1">
      <alignment horizontal="right" vertical="center"/>
    </xf>
    <xf numFmtId="177" fontId="1" fillId="0" borderId="180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5" fillId="0" borderId="188" xfId="0" applyFont="1" applyFill="1" applyBorder="1">
      <alignment vertical="center"/>
    </xf>
    <xf numFmtId="177" fontId="5" fillId="0" borderId="188" xfId="3" applyNumberFormat="1" applyFont="1" applyFill="1" applyBorder="1">
      <alignment vertical="center"/>
    </xf>
    <xf numFmtId="0" fontId="5" fillId="0" borderId="190" xfId="0" applyFont="1" applyFill="1" applyBorder="1">
      <alignment vertical="center"/>
    </xf>
    <xf numFmtId="9" fontId="5" fillId="0" borderId="189" xfId="3" applyFont="1" applyFill="1" applyBorder="1">
      <alignment vertical="center"/>
    </xf>
    <xf numFmtId="177" fontId="5" fillId="0" borderId="189" xfId="3" applyNumberFormat="1" applyFont="1" applyFill="1" applyBorder="1">
      <alignment vertical="center"/>
    </xf>
    <xf numFmtId="177" fontId="5" fillId="0" borderId="190" xfId="0" applyNumberFormat="1" applyFont="1" applyFill="1" applyBorder="1">
      <alignment vertical="center"/>
    </xf>
    <xf numFmtId="177" fontId="5" fillId="0" borderId="191" xfId="3" applyNumberFormat="1" applyFont="1" applyFill="1" applyBorder="1">
      <alignment vertical="center"/>
    </xf>
    <xf numFmtId="0" fontId="0" fillId="0" borderId="204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0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4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5" xfId="0" applyFont="1" applyFill="1" applyBorder="1">
      <alignment vertical="center"/>
    </xf>
    <xf numFmtId="0" fontId="0" fillId="0" borderId="222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2" xfId="0" applyNumberFormat="1" applyFont="1" applyFill="1" applyBorder="1">
      <alignment vertical="center"/>
    </xf>
    <xf numFmtId="1" fontId="5" fillId="0" borderId="223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0" fillId="0" borderId="46" xfId="0" applyNumberFormat="1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4" xfId="0" applyFont="1" applyFill="1" applyBorder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6" xfId="0" applyFill="1" applyBorder="1">
      <alignment vertical="center"/>
    </xf>
    <xf numFmtId="0" fontId="0" fillId="0" borderId="0" xfId="0" applyFill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77" fontId="5" fillId="0" borderId="117" xfId="3" applyNumberFormat="1" applyFont="1" applyFill="1" applyBorder="1" applyAlignment="1">
      <alignment horizontal="right" vertical="center"/>
    </xf>
    <xf numFmtId="177" fontId="5" fillId="0" borderId="210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177" fontId="5" fillId="0" borderId="227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4" fontId="6" fillId="0" borderId="209" xfId="0" applyNumberFormat="1" applyFont="1" applyFill="1" applyBorder="1" applyAlignment="1">
      <alignment horizontal="center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5" fillId="0" borderId="225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3" fontId="1" fillId="0" borderId="229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177" fontId="5" fillId="0" borderId="209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38" fontId="0" fillId="0" borderId="232" xfId="2" applyNumberFormat="1" applyFont="1" applyFill="1" applyBorder="1" applyAlignment="1">
      <alignment vertical="center"/>
    </xf>
    <xf numFmtId="38" fontId="1" fillId="0" borderId="224" xfId="2" applyNumberFormat="1" applyFill="1" applyBorder="1" applyAlignment="1">
      <alignment vertical="center"/>
    </xf>
    <xf numFmtId="177" fontId="5" fillId="0" borderId="230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178" fontId="6" fillId="0" borderId="185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177" fontId="5" fillId="0" borderId="208" xfId="3" applyNumberFormat="1" applyFont="1" applyFill="1" applyBorder="1" applyAlignment="1">
      <alignment horizontal="right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214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214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226" xfId="3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21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6" xfId="3" applyNumberFormat="1" applyFont="1" applyFill="1" applyBorder="1" applyAlignment="1">
      <alignment horizontal="right" vertical="center"/>
    </xf>
    <xf numFmtId="177" fontId="5" fillId="0" borderId="208" xfId="3" quotePrefix="1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5" fillId="0" borderId="221" xfId="3" applyNumberFormat="1" applyFont="1" applyFill="1" applyBorder="1" applyAlignment="1">
      <alignment horizontal="right" vertical="center"/>
    </xf>
    <xf numFmtId="38" fontId="1" fillId="0" borderId="8" xfId="2" applyNumberForma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216" xfId="2" applyNumberFormat="1" applyFill="1" applyBorder="1" applyAlignment="1">
      <alignment vertical="center"/>
    </xf>
    <xf numFmtId="38" fontId="1" fillId="0" borderId="7" xfId="2" applyNumberFormat="1" applyFont="1" applyFill="1" applyBorder="1" applyAlignment="1">
      <alignment vertical="center"/>
    </xf>
    <xf numFmtId="178" fontId="6" fillId="0" borderId="184" xfId="0" applyNumberFormat="1" applyFont="1" applyFill="1" applyBorder="1" applyAlignment="1">
      <alignment horizontal="center" vertical="center"/>
    </xf>
    <xf numFmtId="38" fontId="1" fillId="0" borderId="69" xfId="2" applyNumberFormat="1" applyFont="1" applyFill="1" applyBorder="1" applyAlignment="1">
      <alignment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vertical="center"/>
    </xf>
    <xf numFmtId="177" fontId="5" fillId="0" borderId="184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38" fontId="1" fillId="0" borderId="231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5" fillId="0" borderId="231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87" fontId="7" fillId="0" borderId="22" xfId="2" applyNumberFormat="1" applyFont="1" applyFill="1" applyBorder="1" applyAlignment="1">
      <alignment horizontal="right" vertical="center"/>
    </xf>
    <xf numFmtId="187" fontId="7" fillId="0" borderId="23" xfId="2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177" fontId="5" fillId="0" borderId="63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16" xfId="0" applyFont="1" applyFill="1" applyBorder="1" applyAlignment="1">
      <alignment vertical="center"/>
    </xf>
    <xf numFmtId="0" fontId="0" fillId="0" borderId="117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2" fontId="0" fillId="0" borderId="167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38" fontId="7" fillId="0" borderId="75" xfId="2" applyNumberFormat="1" applyFont="1" applyFill="1" applyBorder="1" applyAlignment="1">
      <alignment horizontal="right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6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2" fontId="0" fillId="0" borderId="166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" fontId="0" fillId="0" borderId="116" xfId="0" applyNumberFormat="1" applyFont="1" applyFill="1" applyBorder="1" applyAlignment="1">
      <alignment vertical="center"/>
    </xf>
    <xf numFmtId="179" fontId="13" fillId="0" borderId="8" xfId="2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7" fontId="5" fillId="0" borderId="40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5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4" fontId="6" fillId="0" borderId="137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4" fontId="6" fillId="0" borderId="192" xfId="0" applyNumberFormat="1" applyFont="1" applyFill="1" applyBorder="1" applyAlignment="1">
      <alignment horizontal="center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78" fontId="6" fillId="0" borderId="140" xfId="0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5" fillId="0" borderId="146" xfId="3" applyNumberFormat="1" applyFont="1" applyFill="1" applyBorder="1" applyAlignment="1">
      <alignment horizontal="right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4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7" fontId="12" fillId="0" borderId="150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7" fontId="5" fillId="0" borderId="142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center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77" fontId="5" fillId="0" borderId="149" xfId="3" applyNumberFormat="1" applyFont="1" applyFill="1" applyBorder="1" applyAlignment="1">
      <alignment horizontal="right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84" fontId="0" fillId="0" borderId="193" xfId="0" applyNumberFormat="1" applyFont="1" applyFill="1" applyBorder="1" applyAlignment="1">
      <alignment vertical="center"/>
    </xf>
    <xf numFmtId="177" fontId="5" fillId="0" borderId="194" xfId="3" applyNumberFormat="1" applyFont="1" applyFill="1" applyBorder="1" applyAlignment="1">
      <alignment horizontal="center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3" fillId="0" borderId="230" xfId="3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3" fontId="0" fillId="0" borderId="36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200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81" xfId="0" applyNumberFormat="1" applyFont="1" applyFill="1" applyBorder="1" applyAlignment="1">
      <alignment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14" fontId="6" fillId="0" borderId="197" xfId="0" applyNumberFormat="1" applyFont="1" applyFill="1" applyBorder="1" applyAlignment="1">
      <alignment horizontal="center" vertical="center"/>
    </xf>
    <xf numFmtId="184" fontId="0" fillId="0" borderId="198" xfId="0" applyNumberFormat="1" applyFont="1" applyFill="1" applyBorder="1" applyAlignment="1">
      <alignment horizontal="righ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84" fontId="0" fillId="0" borderId="195" xfId="0" applyNumberFormat="1" applyFont="1" applyFill="1" applyBorder="1" applyAlignment="1">
      <alignment horizontal="right" vertical="center"/>
    </xf>
    <xf numFmtId="184" fontId="0" fillId="0" borderId="193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4" fontId="6" fillId="0" borderId="10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84" fontId="0" fillId="0" borderId="138" xfId="0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2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27" xfId="3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74" xfId="3" applyNumberFormat="1" applyFont="1" applyFill="1" applyBorder="1" applyAlignment="1">
      <alignment vertical="center"/>
    </xf>
    <xf numFmtId="2" fontId="0" fillId="0" borderId="175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177" fontId="5" fillId="0" borderId="189" xfId="3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203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horizontal="right" vertical="center"/>
    </xf>
    <xf numFmtId="40" fontId="1" fillId="0" borderId="87" xfId="2" applyNumberFormat="1" applyFill="1" applyBorder="1" applyAlignment="1">
      <alignment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177" fontId="5" fillId="2" borderId="88" xfId="3" applyNumberFormat="1" applyFont="1" applyFill="1" applyBorder="1" applyAlignment="1">
      <alignment horizontal="right" vertical="center"/>
    </xf>
    <xf numFmtId="177" fontId="5" fillId="2" borderId="180" xfId="3" applyNumberFormat="1" applyFont="1" applyFill="1" applyBorder="1" applyAlignment="1">
      <alignment horizontal="right" vertical="center"/>
    </xf>
    <xf numFmtId="176" fontId="0" fillId="0" borderId="7" xfId="2" applyNumberFormat="1" applyFont="1" applyFill="1" applyBorder="1" applyAlignment="1">
      <alignment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14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77" fontId="5" fillId="2" borderId="207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178" fontId="6" fillId="0" borderId="187" xfId="0" applyNumberFormat="1" applyFont="1" applyFill="1" applyBorder="1" applyAlignment="1">
      <alignment horizontal="center" vertical="center"/>
    </xf>
    <xf numFmtId="176" fontId="0" fillId="0" borderId="81" xfId="2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7" fontId="5" fillId="2" borderId="208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0" fontId="6" fillId="0" borderId="187" xfId="0" applyFont="1" applyFill="1" applyBorder="1" applyAlignment="1">
      <alignment horizontal="center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38" fontId="0" fillId="0" borderId="211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10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115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12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177" fontId="5" fillId="0" borderId="191" xfId="3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216" xfId="2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177" fontId="5" fillId="0" borderId="220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216" xfId="2" applyNumberFormat="1" applyFont="1" applyFill="1" applyBorder="1" applyAlignment="1">
      <alignment horizontal="right" vertical="center"/>
    </xf>
    <xf numFmtId="14" fontId="6" fillId="0" borderId="112" xfId="0" applyNumberFormat="1" applyFont="1" applyFill="1" applyBorder="1" applyAlignment="1">
      <alignment horizontal="center" vertical="center"/>
    </xf>
    <xf numFmtId="14" fontId="6" fillId="0" borderId="214" xfId="0" applyNumberFormat="1" applyFont="1" applyFill="1" applyBorder="1" applyAlignment="1">
      <alignment horizontal="center"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116" xfId="3" applyNumberFormat="1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5" fillId="0" borderId="223" xfId="3" applyNumberFormat="1" applyFont="1" applyFill="1" applyBorder="1" applyAlignment="1">
      <alignment horizontal="right"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7" fontId="5" fillId="0" borderId="207" xfId="0" applyNumberFormat="1" applyFont="1" applyFill="1" applyBorder="1" applyAlignment="1">
      <alignment horizontal="right" vertical="center"/>
    </xf>
    <xf numFmtId="38" fontId="1" fillId="0" borderId="216" xfId="2" applyNumberFormat="1" applyFont="1" applyFill="1" applyBorder="1" applyAlignment="1">
      <alignment vertical="center"/>
    </xf>
    <xf numFmtId="177" fontId="0" fillId="0" borderId="228" xfId="3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38" fontId="1" fillId="0" borderId="60" xfId="2" applyNumberFormat="1" applyFont="1" applyFill="1" applyBorder="1" applyAlignment="1">
      <alignment vertical="center"/>
    </xf>
    <xf numFmtId="0" fontId="0" fillId="0" borderId="177" xfId="0" applyFont="1" applyBorder="1" applyAlignment="1">
      <alignment horizontal="right" vertical="center"/>
    </xf>
    <xf numFmtId="38" fontId="0" fillId="0" borderId="222" xfId="2" applyNumberFormat="1" applyFont="1" applyFill="1" applyBorder="1" applyAlignment="1">
      <alignment vertical="center"/>
    </xf>
    <xf numFmtId="38" fontId="0" fillId="0" borderId="224" xfId="2" applyNumberFormat="1" applyFont="1" applyFill="1" applyBorder="1" applyAlignment="1">
      <alignment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8" fontId="0" fillId="0" borderId="216" xfId="2" applyNumberFormat="1" applyFont="1" applyFill="1" applyBorder="1" applyAlignment="1">
      <alignment vertical="center"/>
    </xf>
    <xf numFmtId="0" fontId="0" fillId="0" borderId="71" xfId="0" applyFont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0" fillId="0" borderId="228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38" fontId="1" fillId="0" borderId="224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8" xfId="3" applyNumberFormat="1" applyFont="1" applyFill="1" applyBorder="1" applyAlignment="1">
      <alignment horizontal="right" vertical="center"/>
    </xf>
    <xf numFmtId="177" fontId="5" fillId="0" borderId="207" xfId="3" quotePrefix="1" applyNumberFormat="1" applyFont="1" applyFill="1" applyBorder="1" applyAlignment="1">
      <alignment horizontal="right" vertical="center"/>
    </xf>
    <xf numFmtId="177" fontId="5" fillId="0" borderId="208" xfId="0" applyNumberFormat="1" applyFont="1" applyFill="1" applyBorder="1" applyAlignment="1">
      <alignment horizontal="right" vertical="center"/>
    </xf>
    <xf numFmtId="177" fontId="5" fillId="0" borderId="226" xfId="0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7471</xdr:colOff>
      <xdr:row>22</xdr:row>
      <xdr:rowOff>134470</xdr:rowOff>
    </xdr:from>
    <xdr:to>
      <xdr:col>20</xdr:col>
      <xdr:colOff>537883</xdr:colOff>
      <xdr:row>43</xdr:row>
      <xdr:rowOff>156883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2765" y="3750235"/>
          <a:ext cx="6805706" cy="3473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582705</xdr:colOff>
      <xdr:row>66</xdr:row>
      <xdr:rowOff>79753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31529"/>
          <a:ext cx="6230470" cy="36955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20</xdr:col>
      <xdr:colOff>515471</xdr:colOff>
      <xdr:row>67</xdr:row>
      <xdr:rowOff>14941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294" y="7231529"/>
          <a:ext cx="6790765" cy="379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454845</xdr:colOff>
      <xdr:row>89</xdr:row>
      <xdr:rowOff>52294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011647"/>
          <a:ext cx="6102610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626588</xdr:colOff>
      <xdr:row>23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6274353" cy="3780118"/>
        </a:xfrm>
        <a:prstGeom prst="rect">
          <a:avLst/>
        </a:prstGeom>
      </xdr:spPr>
    </xdr:pic>
    <xdr:clientData/>
  </xdr:twoCellAnchor>
  <xdr:twoCellAnchor editAs="oneCell">
    <xdr:from>
      <xdr:col>9</xdr:col>
      <xdr:colOff>627528</xdr:colOff>
      <xdr:row>0</xdr:row>
      <xdr:rowOff>0</xdr:rowOff>
    </xdr:from>
    <xdr:to>
      <xdr:col>20</xdr:col>
      <xdr:colOff>515470</xdr:colOff>
      <xdr:row>22</xdr:row>
      <xdr:rowOff>141975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3" y="0"/>
          <a:ext cx="6790765" cy="3757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620059</xdr:colOff>
      <xdr:row>43</xdr:row>
      <xdr:rowOff>151968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780118"/>
          <a:ext cx="6267824" cy="3439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K114"/>
  <sheetViews>
    <sheetView tabSelected="1" zoomScaleNormal="100" zoomScaleSheetLayoutView="25" workbookViewId="0">
      <pane xSplit="5" topLeftCell="CH1" activePane="topRight" state="frozen"/>
      <selection pane="topRight" activeCell="HB38" sqref="HB38"/>
    </sheetView>
  </sheetViews>
  <sheetFormatPr defaultColWidth="4.6328125" defaultRowHeight="15" customHeight="1" outlineLevelCol="1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17" ht="15" customHeight="1">
      <c r="Z1" s="15"/>
    </row>
    <row r="2" spans="1:217" ht="22.5" customHeight="1">
      <c r="B2" s="314" t="s">
        <v>103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</row>
    <row r="3" spans="1:217" ht="22.5" customHeight="1">
      <c r="A3" s="3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314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314"/>
      <c r="DH3" s="314"/>
      <c r="DI3" s="314"/>
      <c r="DJ3" s="314"/>
      <c r="DK3" s="314"/>
      <c r="DL3" s="314"/>
      <c r="DM3" s="314"/>
      <c r="DN3" s="314"/>
      <c r="DO3" s="314"/>
    </row>
    <row r="4" spans="1:217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354">
        <v>44866</v>
      </c>
      <c r="CX4" s="354"/>
      <c r="CY4" s="354"/>
      <c r="CZ4" s="354"/>
    </row>
    <row r="5" spans="1:217" ht="15" customHeight="1">
      <c r="B5" s="4" t="s">
        <v>72</v>
      </c>
      <c r="AO5" s="16"/>
      <c r="AW5" s="31"/>
      <c r="AX5" s="31"/>
      <c r="AY5" s="31"/>
      <c r="AZ5" s="31"/>
      <c r="BA5" s="31"/>
      <c r="BB5" s="31"/>
    </row>
    <row r="6" spans="1:217" ht="15" customHeight="1" thickBot="1">
      <c r="B6" s="4"/>
      <c r="AX6" s="16"/>
      <c r="AY6" s="16"/>
      <c r="CU6" s="16" t="s">
        <v>2</v>
      </c>
    </row>
    <row r="7" spans="1:217" ht="15" customHeight="1" thickBot="1">
      <c r="B7" s="502"/>
      <c r="C7" s="503"/>
      <c r="D7" s="503"/>
      <c r="E7" s="504"/>
      <c r="F7" s="439" t="s">
        <v>140</v>
      </c>
      <c r="G7" s="440"/>
      <c r="H7" s="440" t="s">
        <v>141</v>
      </c>
      <c r="I7" s="440"/>
      <c r="J7" s="440" t="s">
        <v>142</v>
      </c>
      <c r="K7" s="440"/>
      <c r="L7" s="440" t="s">
        <v>143</v>
      </c>
      <c r="M7" s="223"/>
      <c r="N7" s="472" t="s">
        <v>144</v>
      </c>
      <c r="O7" s="522"/>
      <c r="P7" s="461" t="s">
        <v>44</v>
      </c>
      <c r="Q7" s="440"/>
      <c r="R7" s="440" t="s">
        <v>45</v>
      </c>
      <c r="S7" s="440"/>
      <c r="T7" s="440" t="s">
        <v>46</v>
      </c>
      <c r="U7" s="440"/>
      <c r="V7" s="440" t="s">
        <v>47</v>
      </c>
      <c r="W7" s="223"/>
      <c r="X7" s="472" t="s">
        <v>81</v>
      </c>
      <c r="Y7" s="522"/>
      <c r="Z7" s="564" t="s">
        <v>48</v>
      </c>
      <c r="AA7" s="461"/>
      <c r="AB7" s="223" t="s">
        <v>49</v>
      </c>
      <c r="AC7" s="461"/>
      <c r="AD7" s="223" t="s">
        <v>50</v>
      </c>
      <c r="AE7" s="461"/>
      <c r="AF7" s="223" t="s">
        <v>51</v>
      </c>
      <c r="AG7" s="518"/>
      <c r="AH7" s="472" t="s">
        <v>74</v>
      </c>
      <c r="AI7" s="223"/>
      <c r="AJ7" s="439" t="s">
        <v>54</v>
      </c>
      <c r="AK7" s="465"/>
      <c r="AL7" s="461" t="s">
        <v>57</v>
      </c>
      <c r="AM7" s="223"/>
      <c r="AN7" s="222" t="s">
        <v>58</v>
      </c>
      <c r="AO7" s="465"/>
      <c r="AP7" s="461" t="s">
        <v>59</v>
      </c>
      <c r="AQ7" s="223"/>
      <c r="AR7" s="472" t="s">
        <v>75</v>
      </c>
      <c r="AS7" s="473"/>
      <c r="AT7" s="439" t="s">
        <v>60</v>
      </c>
      <c r="AU7" s="440"/>
      <c r="AV7" s="440" t="s">
        <v>65</v>
      </c>
      <c r="AW7" s="440"/>
      <c r="AX7" s="440" t="s">
        <v>66</v>
      </c>
      <c r="AY7" s="440"/>
      <c r="AZ7" s="440" t="s">
        <v>67</v>
      </c>
      <c r="BA7" s="287"/>
      <c r="BB7" s="220" t="s">
        <v>73</v>
      </c>
      <c r="BC7" s="221"/>
      <c r="BD7" s="439" t="s">
        <v>68</v>
      </c>
      <c r="BE7" s="440"/>
      <c r="BF7" s="440" t="s">
        <v>76</v>
      </c>
      <c r="BG7" s="440"/>
      <c r="BH7" s="440" t="s">
        <v>80</v>
      </c>
      <c r="BI7" s="440"/>
      <c r="BJ7" s="440" t="s">
        <v>83</v>
      </c>
      <c r="BK7" s="287"/>
      <c r="BL7" s="220" t="s">
        <v>84</v>
      </c>
      <c r="BM7" s="221"/>
      <c r="BN7" s="289" t="s">
        <v>86</v>
      </c>
      <c r="BO7" s="290"/>
      <c r="BP7" s="222" t="s">
        <v>88</v>
      </c>
      <c r="BQ7" s="223"/>
      <c r="BR7" s="222" t="s">
        <v>89</v>
      </c>
      <c r="BS7" s="223"/>
      <c r="BT7" s="222" t="s">
        <v>90</v>
      </c>
      <c r="BU7" s="287"/>
      <c r="BV7" s="220" t="s">
        <v>87</v>
      </c>
      <c r="BW7" s="221"/>
      <c r="BX7" s="289" t="s">
        <v>94</v>
      </c>
      <c r="BY7" s="290"/>
      <c r="BZ7" s="222" t="s">
        <v>95</v>
      </c>
      <c r="CA7" s="223"/>
      <c r="CB7" s="222" t="s">
        <v>97</v>
      </c>
      <c r="CC7" s="223"/>
      <c r="CD7" s="222" t="s">
        <v>98</v>
      </c>
      <c r="CE7" s="287"/>
      <c r="CF7" s="220" t="s">
        <v>96</v>
      </c>
      <c r="CG7" s="221"/>
      <c r="CH7" s="289" t="s">
        <v>99</v>
      </c>
      <c r="CI7" s="290"/>
      <c r="CJ7" s="222" t="s">
        <v>101</v>
      </c>
      <c r="CK7" s="223"/>
      <c r="CL7" s="222" t="s">
        <v>102</v>
      </c>
      <c r="CM7" s="223"/>
      <c r="CN7" s="222" t="s">
        <v>104</v>
      </c>
      <c r="CO7" s="287"/>
      <c r="CP7" s="220" t="s">
        <v>100</v>
      </c>
      <c r="CQ7" s="221"/>
      <c r="CR7" s="289" t="s">
        <v>109</v>
      </c>
      <c r="CS7" s="290"/>
      <c r="CT7" s="222" t="s">
        <v>105</v>
      </c>
      <c r="CU7" s="223"/>
      <c r="CV7" s="222" t="s">
        <v>106</v>
      </c>
      <c r="CW7" s="223"/>
      <c r="CX7" s="222" t="s">
        <v>107</v>
      </c>
      <c r="CY7" s="223"/>
      <c r="CZ7" s="220" t="s">
        <v>108</v>
      </c>
      <c r="DA7" s="221"/>
      <c r="DB7" s="222" t="s">
        <v>137</v>
      </c>
      <c r="DC7" s="223"/>
      <c r="DD7" s="222" t="s">
        <v>139</v>
      </c>
      <c r="DE7" s="223"/>
      <c r="DF7" s="220" t="s">
        <v>138</v>
      </c>
      <c r="DG7" s="221"/>
    </row>
    <row r="8" spans="1:217" ht="15" customHeight="1" thickTop="1">
      <c r="B8" s="539" t="s">
        <v>0</v>
      </c>
      <c r="C8" s="540"/>
      <c r="D8" s="540"/>
      <c r="E8" s="541"/>
      <c r="F8" s="280">
        <f>P8/(1+P9)</f>
        <v>7321.4598471880054</v>
      </c>
      <c r="G8" s="281"/>
      <c r="H8" s="280">
        <f>R8/(1+R9)</f>
        <v>7213.4933726249237</v>
      </c>
      <c r="I8" s="281"/>
      <c r="J8" s="634">
        <v>7695.5</v>
      </c>
      <c r="K8" s="634"/>
      <c r="L8" s="635">
        <v>7712.5</v>
      </c>
      <c r="M8" s="636"/>
      <c r="N8" s="500">
        <f>F8+H8+J8+L8</f>
        <v>29942.953219812931</v>
      </c>
      <c r="O8" s="523"/>
      <c r="P8" s="281">
        <v>7760.1</v>
      </c>
      <c r="Q8" s="281"/>
      <c r="R8" s="280">
        <v>7805.7</v>
      </c>
      <c r="S8" s="281"/>
      <c r="T8" s="280">
        <v>8106.7</v>
      </c>
      <c r="U8" s="281"/>
      <c r="V8" s="280">
        <v>8179.4</v>
      </c>
      <c r="W8" s="288"/>
      <c r="X8" s="500">
        <f>P8+R8+T8+V8</f>
        <v>31851.9</v>
      </c>
      <c r="Y8" s="523"/>
      <c r="Z8" s="494">
        <v>8090.7</v>
      </c>
      <c r="AA8" s="494"/>
      <c r="AB8" s="493">
        <v>8244.7999999999993</v>
      </c>
      <c r="AC8" s="494"/>
      <c r="AD8" s="493">
        <v>8479.9</v>
      </c>
      <c r="AE8" s="494"/>
      <c r="AF8" s="493">
        <v>8964.6</v>
      </c>
      <c r="AG8" s="519"/>
      <c r="AH8" s="500">
        <f>Z8+AB8+AD8+AF8</f>
        <v>33780</v>
      </c>
      <c r="AI8" s="565"/>
      <c r="AJ8" s="441">
        <v>8873.0509999999995</v>
      </c>
      <c r="AK8" s="498"/>
      <c r="AL8" s="462">
        <v>8948.57</v>
      </c>
      <c r="AM8" s="463"/>
      <c r="AN8" s="554">
        <v>9174.1849999999995</v>
      </c>
      <c r="AO8" s="555"/>
      <c r="AP8" s="569">
        <v>9380.4699999999993</v>
      </c>
      <c r="AQ8" s="565"/>
      <c r="AR8" s="500">
        <f>AJ8+AL8+AN8+AP8</f>
        <v>36376.275999999998</v>
      </c>
      <c r="AS8" s="501"/>
      <c r="AT8" s="441">
        <v>9283.7999999999993</v>
      </c>
      <c r="AU8" s="437"/>
      <c r="AV8" s="437">
        <v>9419.7999999999993</v>
      </c>
      <c r="AW8" s="437"/>
      <c r="AX8" s="437">
        <v>9574.1640000000007</v>
      </c>
      <c r="AY8" s="437"/>
      <c r="AZ8" s="437">
        <v>9900.4</v>
      </c>
      <c r="BA8" s="605"/>
      <c r="BB8" s="291">
        <f>AT8+AV8+AX8+AZ8</f>
        <v>38178.163999999997</v>
      </c>
      <c r="BC8" s="292"/>
      <c r="BD8" s="434">
        <v>9883.2000000000007</v>
      </c>
      <c r="BE8" s="281"/>
      <c r="BF8" s="434">
        <v>9930.6</v>
      </c>
      <c r="BG8" s="281"/>
      <c r="BH8" s="434">
        <v>10100</v>
      </c>
      <c r="BI8" s="281"/>
      <c r="BJ8" s="434">
        <v>10399</v>
      </c>
      <c r="BK8" s="281"/>
      <c r="BL8" s="434">
        <f>BD8+BF8+BH8+BJ8</f>
        <v>40312.800000000003</v>
      </c>
      <c r="BM8" s="281"/>
      <c r="BN8" s="300">
        <v>10291.200000000001</v>
      </c>
      <c r="BO8" s="611"/>
      <c r="BP8" s="300">
        <v>10225.9</v>
      </c>
      <c r="BQ8" s="611"/>
      <c r="BR8" s="300">
        <v>10422.299999999999</v>
      </c>
      <c r="BS8" s="611"/>
      <c r="BT8" s="300">
        <v>10859.2</v>
      </c>
      <c r="BU8" s="611"/>
      <c r="BV8" s="434">
        <f>BN8+BP8+BR8+BT8</f>
        <v>41798.6</v>
      </c>
      <c r="BW8" s="281"/>
      <c r="BX8" s="300">
        <v>10609.2</v>
      </c>
      <c r="BY8" s="611"/>
      <c r="BZ8" s="280">
        <v>10502.7</v>
      </c>
      <c r="CA8" s="611"/>
      <c r="CB8" s="281">
        <v>10714.5</v>
      </c>
      <c r="CC8" s="281"/>
      <c r="CD8" s="280">
        <v>11217.6</v>
      </c>
      <c r="CE8" s="288"/>
      <c r="CF8" s="291">
        <f>BX8+BZ8+CB8+CD8</f>
        <v>43044</v>
      </c>
      <c r="CG8" s="292"/>
      <c r="CH8" s="300">
        <v>10663</v>
      </c>
      <c r="CI8" s="281"/>
      <c r="CJ8" s="280">
        <v>6457.8</v>
      </c>
      <c r="CK8" s="281"/>
      <c r="CL8" s="280">
        <v>8237.2999999999993</v>
      </c>
      <c r="CM8" s="281"/>
      <c r="CN8" s="280">
        <v>9961.6</v>
      </c>
      <c r="CO8" s="288"/>
      <c r="CP8" s="291">
        <f>CH8+CJ8+CL8+CN8</f>
        <v>35319.699999999997</v>
      </c>
      <c r="CQ8" s="292"/>
      <c r="CR8" s="300">
        <v>9769.4</v>
      </c>
      <c r="CS8" s="281"/>
      <c r="CT8" s="224">
        <v>9039.1</v>
      </c>
      <c r="CU8" s="297"/>
      <c r="CV8" s="224">
        <v>10337.700000000001</v>
      </c>
      <c r="CW8" s="298"/>
      <c r="CX8" s="224">
        <v>11590.2</v>
      </c>
      <c r="CY8" s="225"/>
      <c r="CZ8" s="291">
        <f>SUM(CR8:CY8)</f>
        <v>40736.400000000001</v>
      </c>
      <c r="DA8" s="292"/>
      <c r="DB8" s="224">
        <v>11097.2</v>
      </c>
      <c r="DC8" s="225"/>
      <c r="DD8" s="224">
        <v>9925.7000000000007</v>
      </c>
      <c r="DE8" s="225"/>
      <c r="DF8" s="291">
        <f>DB8+DD8</f>
        <v>21022.9</v>
      </c>
      <c r="DG8" s="292"/>
    </row>
    <row r="9" spans="1:217" ht="15" customHeight="1" thickBot="1">
      <c r="B9" s="542" t="s">
        <v>1</v>
      </c>
      <c r="C9" s="543"/>
      <c r="D9" s="543"/>
      <c r="E9" s="544"/>
      <c r="F9" s="637" t="s">
        <v>146</v>
      </c>
      <c r="G9" s="512"/>
      <c r="H9" s="512" t="s">
        <v>146</v>
      </c>
      <c r="I9" s="512"/>
      <c r="J9" s="496" t="s">
        <v>146</v>
      </c>
      <c r="K9" s="496"/>
      <c r="L9" s="496" t="s">
        <v>146</v>
      </c>
      <c r="M9" s="497"/>
      <c r="N9" s="491" t="s">
        <v>146</v>
      </c>
      <c r="O9" s="492"/>
      <c r="P9" s="516">
        <v>5.9911569819025304E-2</v>
      </c>
      <c r="Q9" s="512"/>
      <c r="R9" s="512">
        <v>8.2097064041465606E-2</v>
      </c>
      <c r="S9" s="512"/>
      <c r="T9" s="496">
        <v>5.3440615192101394E-2</v>
      </c>
      <c r="U9" s="496"/>
      <c r="V9" s="496">
        <v>6.0533349993783903E-2</v>
      </c>
      <c r="W9" s="497"/>
      <c r="X9" s="491">
        <f>X8/N8-1</f>
        <v>6.3752789051012559E-2</v>
      </c>
      <c r="Y9" s="492"/>
      <c r="Z9" s="464">
        <f>Z8/P8-1</f>
        <v>4.260254378165218E-2</v>
      </c>
      <c r="AA9" s="499"/>
      <c r="AB9" s="464">
        <f t="shared" ref="AB9" si="0">AB8/R8-1</f>
        <v>5.6253763275554869E-2</v>
      </c>
      <c r="AC9" s="283"/>
      <c r="AD9" s="282">
        <f t="shared" ref="AD9" si="1">AD8/T8-1</f>
        <v>4.6035994917783984E-2</v>
      </c>
      <c r="AE9" s="499"/>
      <c r="AF9" s="464">
        <f>AF8/V8-1</f>
        <v>9.5997261412817725E-2</v>
      </c>
      <c r="AG9" s="467"/>
      <c r="AH9" s="491">
        <f>AH8/X8-1</f>
        <v>6.0533280589226912E-2</v>
      </c>
      <c r="AI9" s="283"/>
      <c r="AJ9" s="435">
        <f t="shared" ref="AJ9" si="2">AJ8/Z8-1</f>
        <v>9.6697566341602093E-2</v>
      </c>
      <c r="AK9" s="499"/>
      <c r="AL9" s="464">
        <f t="shared" ref="AL9" si="3">AL8/AB8-1</f>
        <v>8.5359256743644529E-2</v>
      </c>
      <c r="AM9" s="283"/>
      <c r="AN9" s="282">
        <f t="shared" ref="AN9" si="4">AN8/AD8-1</f>
        <v>8.1874196629677209E-2</v>
      </c>
      <c r="AO9" s="499"/>
      <c r="AP9" s="464">
        <f>AP8/AF8-1</f>
        <v>4.6390246079021757E-2</v>
      </c>
      <c r="AQ9" s="467"/>
      <c r="AR9" s="491">
        <f>AR8/AH8-1</f>
        <v>7.6858377738306727E-2</v>
      </c>
      <c r="AS9" s="467"/>
      <c r="AT9" s="435">
        <v>4.5934932640418799E-2</v>
      </c>
      <c r="AU9" s="436"/>
      <c r="AV9" s="283">
        <v>5.2659999999999998E-2</v>
      </c>
      <c r="AW9" s="464"/>
      <c r="AX9" s="283">
        <v>4.3589999999999997E-2</v>
      </c>
      <c r="AY9" s="464"/>
      <c r="AZ9" s="283">
        <v>5.4913453163860898E-2</v>
      </c>
      <c r="BA9" s="603"/>
      <c r="BB9" s="293">
        <f>0.049664</f>
        <v>4.9664E-2</v>
      </c>
      <c r="BC9" s="294"/>
      <c r="BD9" s="435">
        <f>BD8/AT8-1</f>
        <v>6.4564079364053617E-2</v>
      </c>
      <c r="BE9" s="436"/>
      <c r="BF9" s="436">
        <f>BF8/AV8-1</f>
        <v>5.4226204378012399E-2</v>
      </c>
      <c r="BG9" s="436"/>
      <c r="BH9" s="436">
        <f>BH8/AX8-1</f>
        <v>5.4922393224097643E-2</v>
      </c>
      <c r="BI9" s="436"/>
      <c r="BJ9" s="436">
        <f>BJ8/AZ8-1</f>
        <v>5.0361601551452528E-2</v>
      </c>
      <c r="BK9" s="604"/>
      <c r="BL9" s="293">
        <f>AVERAGE(BD9:BK9)</f>
        <v>5.6018569629404047E-2</v>
      </c>
      <c r="BM9" s="294"/>
      <c r="BN9" s="306">
        <f>BN8/BD8-1</f>
        <v>4.1282175813501798E-2</v>
      </c>
      <c r="BO9" s="307"/>
      <c r="BP9" s="282">
        <f>BP8/BF8-1</f>
        <v>2.9736370410649915E-2</v>
      </c>
      <c r="BQ9" s="283"/>
      <c r="BR9" s="282">
        <f>BR8/BH8-1</f>
        <v>3.1910891089108828E-2</v>
      </c>
      <c r="BS9" s="283"/>
      <c r="BT9" s="296">
        <f>BT8/BJ8-1</f>
        <v>4.4254255216847893E-2</v>
      </c>
      <c r="BU9" s="603"/>
      <c r="BV9" s="293">
        <f>AVERAGE(BN9:BU9)</f>
        <v>3.6795923132527109E-2</v>
      </c>
      <c r="BW9" s="294"/>
      <c r="BX9" s="306">
        <f>BX8/BN8-1</f>
        <v>3.090018656716409E-2</v>
      </c>
      <c r="BY9" s="307"/>
      <c r="BZ9" s="282">
        <f>BZ8/BP8-1</f>
        <v>2.7068522086075575E-2</v>
      </c>
      <c r="CA9" s="283"/>
      <c r="CB9" s="282">
        <f>CB8/BR8-1</f>
        <v>2.8036038110589967E-2</v>
      </c>
      <c r="CC9" s="283"/>
      <c r="CD9" s="282">
        <f>CD8/BT8-1</f>
        <v>3.3004272874613161E-2</v>
      </c>
      <c r="CE9" s="604"/>
      <c r="CF9" s="293">
        <f>AVERAGE(BX9:CE9)</f>
        <v>2.9752254909610698E-2</v>
      </c>
      <c r="CG9" s="294"/>
      <c r="CH9" s="306">
        <f>CH8/BX8-1</f>
        <v>5.0710703917353772E-3</v>
      </c>
      <c r="CI9" s="307"/>
      <c r="CJ9" s="282">
        <f>CJ8/BZ8-1</f>
        <v>-0.38512953811876949</v>
      </c>
      <c r="CK9" s="283"/>
      <c r="CL9" s="282">
        <f>CL8/CB8-1</f>
        <v>-0.23120070931914705</v>
      </c>
      <c r="CM9" s="283"/>
      <c r="CN9" s="282">
        <f>CN8/CD8-1</f>
        <v>-0.11196690914277563</v>
      </c>
      <c r="CO9" s="283"/>
      <c r="CP9" s="293">
        <f>CP8/(BX8+BZ8+CB8+CD8)-1</f>
        <v>-0.1794512591766565</v>
      </c>
      <c r="CQ9" s="294"/>
      <c r="CR9" s="295">
        <f>CR8/CH8-1</f>
        <v>-8.380380755884842E-2</v>
      </c>
      <c r="CS9" s="296"/>
      <c r="CT9" s="226">
        <f>CT8/CJ8-1</f>
        <v>0.39971817027470657</v>
      </c>
      <c r="CU9" s="226"/>
      <c r="CV9" s="226">
        <f>CV8/CL8-1</f>
        <v>0.25498646401126601</v>
      </c>
      <c r="CW9" s="226"/>
      <c r="CX9" s="226">
        <f>CX8/CN8-1</f>
        <v>0.16348779312560224</v>
      </c>
      <c r="CY9" s="226"/>
      <c r="CZ9" s="293">
        <f>(CZ8)/(CH8+CJ8+CL8+CN8)-1</f>
        <v>0.15336200477354001</v>
      </c>
      <c r="DA9" s="294"/>
      <c r="DB9" s="226">
        <f>DB8/CR8-1</f>
        <v>0.13591418101418729</v>
      </c>
      <c r="DC9" s="226"/>
      <c r="DD9" s="226">
        <f>DD8/CT8-1</f>
        <v>9.808498633713536E-2</v>
      </c>
      <c r="DE9" s="226"/>
      <c r="DF9" s="293">
        <f>(DF8)/(CR8+CT8)-1</f>
        <v>0.11773400324321459</v>
      </c>
      <c r="DG9" s="294"/>
    </row>
    <row r="10" spans="1:217" ht="15" customHeight="1">
      <c r="C10" s="16" t="s">
        <v>114</v>
      </c>
      <c r="D10" s="10" t="s">
        <v>145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</row>
    <row r="11" spans="1:217" ht="15" customHeight="1">
      <c r="B11" s="474" t="s">
        <v>4</v>
      </c>
      <c r="C11" s="474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46"/>
      <c r="BO11" s="49"/>
    </row>
    <row r="12" spans="1:217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R12" s="21"/>
      <c r="S12" s="22"/>
      <c r="T12" s="21"/>
      <c r="U12" s="22"/>
      <c r="V12" s="12"/>
      <c r="W12" s="11"/>
      <c r="AH12" s="17"/>
      <c r="AP12" s="36"/>
      <c r="AQ12" s="36"/>
      <c r="AR12" s="36"/>
      <c r="AS12" s="36"/>
      <c r="AT12" s="36"/>
      <c r="AU12" s="36"/>
    </row>
    <row r="13" spans="1:217" ht="15" customHeight="1">
      <c r="B13" s="4" t="s">
        <v>8</v>
      </c>
    </row>
    <row r="14" spans="1:217" ht="15" customHeight="1" thickBot="1">
      <c r="B14" s="4"/>
    </row>
    <row r="15" spans="1:217" ht="15" customHeight="1" thickBot="1">
      <c r="B15" s="502"/>
      <c r="C15" s="503"/>
      <c r="D15" s="503"/>
      <c r="E15" s="504"/>
      <c r="F15" s="145">
        <v>41670</v>
      </c>
      <c r="G15" s="145"/>
      <c r="H15" s="145">
        <v>41671</v>
      </c>
      <c r="I15" s="145"/>
      <c r="J15" s="145">
        <v>41699</v>
      </c>
      <c r="K15" s="145"/>
      <c r="L15" s="145">
        <v>41730</v>
      </c>
      <c r="M15" s="145"/>
      <c r="N15" s="145">
        <v>41760</v>
      </c>
      <c r="O15" s="145"/>
      <c r="P15" s="145">
        <v>41791</v>
      </c>
      <c r="Q15" s="145"/>
      <c r="R15" s="145">
        <v>41821</v>
      </c>
      <c r="S15" s="145"/>
      <c r="T15" s="145">
        <v>41852</v>
      </c>
      <c r="U15" s="145"/>
      <c r="V15" s="145">
        <v>41884</v>
      </c>
      <c r="W15" s="145"/>
      <c r="X15" s="145">
        <v>41913</v>
      </c>
      <c r="Y15" s="145"/>
      <c r="Z15" s="145">
        <v>41945</v>
      </c>
      <c r="AA15" s="145"/>
      <c r="AB15" s="145">
        <v>41976</v>
      </c>
      <c r="AC15" s="145"/>
      <c r="AD15" s="152">
        <v>42035</v>
      </c>
      <c r="AE15" s="184"/>
      <c r="AF15" s="146">
        <v>42036</v>
      </c>
      <c r="AG15" s="184"/>
      <c r="AH15" s="145">
        <v>42065</v>
      </c>
      <c r="AI15" s="145"/>
      <c r="AJ15" s="145">
        <v>42097</v>
      </c>
      <c r="AK15" s="145"/>
      <c r="AL15" s="145">
        <v>42129</v>
      </c>
      <c r="AM15" s="145"/>
      <c r="AN15" s="145">
        <v>42161</v>
      </c>
      <c r="AO15" s="146"/>
      <c r="AP15" s="145">
        <v>42192</v>
      </c>
      <c r="AQ15" s="145"/>
      <c r="AR15" s="145">
        <v>42224</v>
      </c>
      <c r="AS15" s="145"/>
      <c r="AT15" s="145">
        <v>42256</v>
      </c>
      <c r="AU15" s="145"/>
      <c r="AV15" s="145">
        <v>42288</v>
      </c>
      <c r="AW15" s="145"/>
      <c r="AX15" s="145">
        <v>42320</v>
      </c>
      <c r="AY15" s="145"/>
      <c r="AZ15" s="145">
        <v>42351</v>
      </c>
      <c r="BA15" s="657"/>
      <c r="BB15" s="520">
        <v>42383</v>
      </c>
      <c r="BC15" s="458"/>
      <c r="BD15" s="458">
        <v>42415</v>
      </c>
      <c r="BE15" s="458"/>
      <c r="BF15" s="458">
        <v>42445</v>
      </c>
      <c r="BG15" s="458"/>
      <c r="BH15" s="458">
        <v>42477</v>
      </c>
      <c r="BI15" s="458"/>
      <c r="BJ15" s="458">
        <v>42508</v>
      </c>
      <c r="BK15" s="458"/>
      <c r="BL15" s="458">
        <v>42540</v>
      </c>
      <c r="BM15" s="458"/>
      <c r="BN15" s="458">
        <v>42571</v>
      </c>
      <c r="BO15" s="458"/>
      <c r="BP15" s="458">
        <v>42603</v>
      </c>
      <c r="BQ15" s="458"/>
      <c r="BR15" s="458">
        <v>42635</v>
      </c>
      <c r="BS15" s="458"/>
      <c r="BT15" s="458">
        <v>42666</v>
      </c>
      <c r="BU15" s="458"/>
      <c r="BV15" s="458">
        <v>42698</v>
      </c>
      <c r="BW15" s="458"/>
      <c r="BX15" s="458">
        <v>42705</v>
      </c>
      <c r="BY15" s="468"/>
      <c r="BZ15" s="520">
        <v>42737</v>
      </c>
      <c r="CA15" s="458"/>
      <c r="CB15" s="458">
        <v>42769</v>
      </c>
      <c r="CC15" s="458"/>
      <c r="CD15" s="458">
        <v>42798</v>
      </c>
      <c r="CE15" s="458"/>
      <c r="CF15" s="458">
        <v>42830</v>
      </c>
      <c r="CG15" s="458"/>
      <c r="CH15" s="458">
        <v>42861</v>
      </c>
      <c r="CI15" s="458"/>
      <c r="CJ15" s="458">
        <v>42893</v>
      </c>
      <c r="CK15" s="458"/>
      <c r="CL15" s="458">
        <v>42893</v>
      </c>
      <c r="CM15" s="458"/>
      <c r="CN15" s="458">
        <v>42924</v>
      </c>
      <c r="CO15" s="458"/>
      <c r="CP15" s="458">
        <v>42956</v>
      </c>
      <c r="CQ15" s="458"/>
      <c r="CR15" s="458">
        <v>42988</v>
      </c>
      <c r="CS15" s="458"/>
      <c r="CT15" s="458">
        <v>43019</v>
      </c>
      <c r="CU15" s="458"/>
      <c r="CV15" s="458">
        <v>43051</v>
      </c>
      <c r="CW15" s="458"/>
      <c r="CX15" s="458">
        <v>43082</v>
      </c>
      <c r="CY15" s="468"/>
      <c r="CZ15" s="247">
        <v>43114</v>
      </c>
      <c r="DA15" s="104"/>
      <c r="DB15" s="189">
        <v>43146</v>
      </c>
      <c r="DC15" s="189"/>
      <c r="DD15" s="407">
        <v>43160</v>
      </c>
      <c r="DE15" s="408"/>
      <c r="DF15" s="104">
        <v>43191</v>
      </c>
      <c r="DG15" s="105"/>
      <c r="DH15" s="189">
        <v>43238</v>
      </c>
      <c r="DI15" s="104"/>
      <c r="DJ15" s="189">
        <v>43269</v>
      </c>
      <c r="DK15" s="104"/>
      <c r="DL15" s="189">
        <v>43300</v>
      </c>
      <c r="DM15" s="104"/>
      <c r="DN15" s="189">
        <v>43332</v>
      </c>
      <c r="DO15" s="104"/>
      <c r="DP15" s="189">
        <v>43364</v>
      </c>
      <c r="DQ15" s="104"/>
      <c r="DR15" s="189">
        <v>43395</v>
      </c>
      <c r="DS15" s="104"/>
      <c r="DT15" s="189">
        <v>43426</v>
      </c>
      <c r="DU15" s="104"/>
      <c r="DV15" s="189">
        <v>43457</v>
      </c>
      <c r="DW15" s="104"/>
      <c r="DX15" s="357">
        <v>43470</v>
      </c>
      <c r="DY15" s="104"/>
      <c r="DZ15" s="189">
        <v>43502</v>
      </c>
      <c r="EA15" s="189"/>
      <c r="EB15" s="189">
        <v>43531</v>
      </c>
      <c r="EC15" s="104"/>
      <c r="ED15" s="189">
        <v>43563</v>
      </c>
      <c r="EE15" s="104"/>
      <c r="EF15" s="189">
        <v>43594</v>
      </c>
      <c r="EG15" s="104"/>
      <c r="EH15" s="189">
        <v>43626</v>
      </c>
      <c r="EI15" s="189"/>
      <c r="EJ15" s="104">
        <v>43657</v>
      </c>
      <c r="EK15" s="105"/>
      <c r="EL15" s="104">
        <v>43689</v>
      </c>
      <c r="EM15" s="105"/>
      <c r="EN15" s="104">
        <v>43721</v>
      </c>
      <c r="EO15" s="247"/>
      <c r="EP15" s="104">
        <v>43752</v>
      </c>
      <c r="EQ15" s="105"/>
      <c r="ER15" s="104">
        <v>43784</v>
      </c>
      <c r="ES15" s="105"/>
      <c r="ET15" s="104">
        <v>43815</v>
      </c>
      <c r="EU15" s="204"/>
      <c r="EV15" s="105">
        <v>43847</v>
      </c>
      <c r="EW15" s="105"/>
      <c r="EX15" s="104">
        <v>43879</v>
      </c>
      <c r="EY15" s="247"/>
      <c r="EZ15" s="104">
        <v>43909</v>
      </c>
      <c r="FA15" s="105"/>
      <c r="FB15" s="104">
        <v>43941</v>
      </c>
      <c r="FC15" s="247"/>
      <c r="FD15" s="104">
        <v>43972</v>
      </c>
      <c r="FE15" s="247"/>
      <c r="FF15" s="104">
        <v>44004</v>
      </c>
      <c r="FG15" s="105"/>
      <c r="FH15" s="104">
        <v>44035</v>
      </c>
      <c r="FI15" s="105"/>
      <c r="FJ15" s="104">
        <v>44067</v>
      </c>
      <c r="FK15" s="105"/>
      <c r="FL15" s="104">
        <v>44099</v>
      </c>
      <c r="FM15" s="105"/>
      <c r="FN15" s="104">
        <v>44130</v>
      </c>
      <c r="FO15" s="105"/>
      <c r="FP15" s="104">
        <v>44136</v>
      </c>
      <c r="FQ15" s="247"/>
      <c r="FR15" s="104">
        <v>44167</v>
      </c>
      <c r="FS15" s="204"/>
      <c r="FT15" s="269">
        <v>44199</v>
      </c>
      <c r="FU15" s="105"/>
      <c r="FV15" s="104">
        <v>44231</v>
      </c>
      <c r="FW15" s="247"/>
      <c r="FX15" s="105">
        <v>44260</v>
      </c>
      <c r="FY15" s="105"/>
      <c r="FZ15" s="104">
        <v>44292</v>
      </c>
      <c r="GA15" s="105"/>
      <c r="GB15" s="104">
        <v>44323</v>
      </c>
      <c r="GC15" s="105"/>
      <c r="GD15" s="104">
        <v>44355</v>
      </c>
      <c r="GE15" s="105"/>
      <c r="GF15" s="104">
        <v>44386</v>
      </c>
      <c r="GG15" s="105"/>
      <c r="GH15" s="104">
        <v>44418</v>
      </c>
      <c r="GI15" s="105"/>
      <c r="GJ15" s="104">
        <v>44450</v>
      </c>
      <c r="GK15" s="105"/>
      <c r="GL15" s="104">
        <v>44481</v>
      </c>
      <c r="GM15" s="105"/>
      <c r="GN15" s="104">
        <v>44513</v>
      </c>
      <c r="GO15" s="105"/>
      <c r="GP15" s="104">
        <v>44544</v>
      </c>
      <c r="GQ15" s="105"/>
      <c r="GR15" s="269">
        <v>44562</v>
      </c>
      <c r="GS15" s="105"/>
      <c r="GT15" s="104">
        <v>44594</v>
      </c>
      <c r="GU15" s="105"/>
      <c r="GV15" s="104">
        <v>44623</v>
      </c>
      <c r="GW15" s="105"/>
      <c r="GX15" s="104">
        <v>44656</v>
      </c>
      <c r="GY15" s="105"/>
      <c r="GZ15" s="104">
        <v>44687</v>
      </c>
      <c r="HA15" s="105"/>
      <c r="HB15" s="104">
        <v>44719</v>
      </c>
      <c r="HC15" s="105"/>
      <c r="HD15" s="104">
        <v>44750</v>
      </c>
      <c r="HE15" s="105"/>
      <c r="HF15" s="104">
        <v>44782</v>
      </c>
      <c r="HG15" s="105"/>
      <c r="HH15" s="104">
        <v>44814</v>
      </c>
      <c r="HI15" s="204"/>
    </row>
    <row r="16" spans="1:217" ht="15" customHeight="1" thickTop="1">
      <c r="B16" s="485" t="s">
        <v>40</v>
      </c>
      <c r="C16" s="486"/>
      <c r="D16" s="486"/>
      <c r="E16" s="487"/>
      <c r="F16" s="651">
        <v>101.4</v>
      </c>
      <c r="G16" s="651"/>
      <c r="H16" s="651">
        <v>102</v>
      </c>
      <c r="I16" s="651"/>
      <c r="J16" s="651">
        <v>102.4</v>
      </c>
      <c r="K16" s="651"/>
      <c r="L16" s="651">
        <v>102.9</v>
      </c>
      <c r="M16" s="651"/>
      <c r="N16" s="651">
        <v>103</v>
      </c>
      <c r="O16" s="651"/>
      <c r="P16" s="651">
        <v>103.5</v>
      </c>
      <c r="Q16" s="651"/>
      <c r="R16" s="651">
        <v>102.6</v>
      </c>
      <c r="S16" s="651"/>
      <c r="T16" s="652">
        <v>102.8</v>
      </c>
      <c r="U16" s="652"/>
      <c r="V16" s="190">
        <v>103.1</v>
      </c>
      <c r="W16" s="272"/>
      <c r="X16" s="190">
        <v>103</v>
      </c>
      <c r="Y16" s="272"/>
      <c r="Z16" s="190">
        <v>102.6</v>
      </c>
      <c r="AA16" s="272"/>
      <c r="AB16" s="190">
        <v>102.2</v>
      </c>
      <c r="AC16" s="272"/>
      <c r="AD16" s="653">
        <v>102.3</v>
      </c>
      <c r="AE16" s="654"/>
      <c r="AF16" s="660">
        <v>101.5</v>
      </c>
      <c r="AG16" s="654"/>
      <c r="AH16" s="660">
        <v>102.4</v>
      </c>
      <c r="AI16" s="654"/>
      <c r="AJ16" s="660">
        <v>102.9</v>
      </c>
      <c r="AK16" s="654"/>
      <c r="AL16" s="660">
        <v>103.4</v>
      </c>
      <c r="AM16" s="654"/>
      <c r="AN16" s="660">
        <v>103.5</v>
      </c>
      <c r="AO16" s="653"/>
      <c r="AP16" s="660">
        <v>103.6</v>
      </c>
      <c r="AQ16" s="654"/>
      <c r="AR16" s="660">
        <v>103.2</v>
      </c>
      <c r="AS16" s="654"/>
      <c r="AT16" s="190">
        <v>102.7</v>
      </c>
      <c r="AU16" s="272"/>
      <c r="AV16" s="190">
        <v>102.6</v>
      </c>
      <c r="AW16" s="272"/>
      <c r="AX16" s="190">
        <v>102.6</v>
      </c>
      <c r="AY16" s="272"/>
      <c r="AZ16" s="190">
        <v>102.5</v>
      </c>
      <c r="BA16" s="658"/>
      <c r="BB16" s="521">
        <v>102.6</v>
      </c>
      <c r="BC16" s="433"/>
      <c r="BD16" s="433">
        <v>102.7</v>
      </c>
      <c r="BE16" s="433"/>
      <c r="BF16" s="433">
        <v>103</v>
      </c>
      <c r="BG16" s="433"/>
      <c r="BH16" s="433">
        <v>103.5</v>
      </c>
      <c r="BI16" s="433"/>
      <c r="BJ16" s="433">
        <v>103.7</v>
      </c>
      <c r="BK16" s="433"/>
      <c r="BL16" s="433">
        <v>103.6</v>
      </c>
      <c r="BM16" s="433"/>
      <c r="BN16" s="433">
        <v>103.7</v>
      </c>
      <c r="BO16" s="433"/>
      <c r="BP16" s="433">
        <v>103.7</v>
      </c>
      <c r="BQ16" s="433"/>
      <c r="BR16" s="433">
        <v>103.9</v>
      </c>
      <c r="BS16" s="433"/>
      <c r="BT16" s="433">
        <v>104</v>
      </c>
      <c r="BU16" s="433"/>
      <c r="BV16" s="433">
        <v>103.9</v>
      </c>
      <c r="BW16" s="433"/>
      <c r="BX16" s="433">
        <v>104</v>
      </c>
      <c r="BY16" s="469"/>
      <c r="BZ16" s="521">
        <v>104.3</v>
      </c>
      <c r="CA16" s="433"/>
      <c r="CB16" s="433">
        <v>104.6</v>
      </c>
      <c r="CC16" s="433"/>
      <c r="CD16" s="433">
        <v>104.5</v>
      </c>
      <c r="CE16" s="433"/>
      <c r="CF16" s="433">
        <v>104.5</v>
      </c>
      <c r="CG16" s="433"/>
      <c r="CH16" s="433">
        <v>104.5</v>
      </c>
      <c r="CI16" s="433"/>
      <c r="CJ16" s="433">
        <v>104.3</v>
      </c>
      <c r="CK16" s="433"/>
      <c r="CL16" s="433">
        <v>104.3</v>
      </c>
      <c r="CM16" s="433"/>
      <c r="CN16" s="433">
        <v>104.1</v>
      </c>
      <c r="CO16" s="433"/>
      <c r="CP16" s="433">
        <v>104.4</v>
      </c>
      <c r="CQ16" s="433"/>
      <c r="CR16" s="433">
        <v>104.7</v>
      </c>
      <c r="CS16" s="433"/>
      <c r="CT16" s="433">
        <v>104.5</v>
      </c>
      <c r="CU16" s="433"/>
      <c r="CV16" s="433">
        <v>104.3</v>
      </c>
      <c r="CW16" s="433"/>
      <c r="CX16" s="433">
        <v>104.5</v>
      </c>
      <c r="CY16" s="469"/>
      <c r="CZ16" s="191">
        <v>104.7</v>
      </c>
      <c r="DA16" s="191"/>
      <c r="DB16" s="190">
        <v>105</v>
      </c>
      <c r="DC16" s="272"/>
      <c r="DD16" s="409">
        <v>105.1</v>
      </c>
      <c r="DE16" s="410"/>
      <c r="DF16" s="190">
        <v>105.3</v>
      </c>
      <c r="DG16" s="191"/>
      <c r="DH16" s="190">
        <v>105.3</v>
      </c>
      <c r="DI16" s="191"/>
      <c r="DJ16" s="190">
        <v>105.5</v>
      </c>
      <c r="DK16" s="191"/>
      <c r="DL16" s="190">
        <v>105.5</v>
      </c>
      <c r="DM16" s="191"/>
      <c r="DN16" s="190">
        <v>105.5</v>
      </c>
      <c r="DO16" s="191"/>
      <c r="DP16" s="190">
        <v>105.5</v>
      </c>
      <c r="DQ16" s="191"/>
      <c r="DR16" s="190">
        <v>105.6</v>
      </c>
      <c r="DS16" s="191"/>
      <c r="DT16" s="190">
        <v>105.1</v>
      </c>
      <c r="DU16" s="191"/>
      <c r="DV16" s="190">
        <v>104.7</v>
      </c>
      <c r="DW16" s="191"/>
      <c r="DX16" s="270">
        <v>104.4</v>
      </c>
      <c r="DY16" s="191"/>
      <c r="DZ16" s="190">
        <v>104.5</v>
      </c>
      <c r="EA16" s="272"/>
      <c r="EB16" s="190">
        <v>104.9</v>
      </c>
      <c r="EC16" s="191"/>
      <c r="ED16" s="190">
        <v>105.2</v>
      </c>
      <c r="EE16" s="191"/>
      <c r="EF16" s="190">
        <v>105.3</v>
      </c>
      <c r="EG16" s="191"/>
      <c r="EH16" s="190">
        <v>104.9465</v>
      </c>
      <c r="EI16" s="272"/>
      <c r="EJ16" s="190">
        <v>105.1781</v>
      </c>
      <c r="EK16" s="191"/>
      <c r="EL16" s="190">
        <v>104.8884</v>
      </c>
      <c r="EM16" s="191"/>
      <c r="EN16" s="190">
        <v>104.8386</v>
      </c>
      <c r="EO16" s="272"/>
      <c r="EP16" s="190">
        <v>104.7837</v>
      </c>
      <c r="EQ16" s="191"/>
      <c r="ER16" s="190">
        <v>104.8</v>
      </c>
      <c r="ES16" s="191"/>
      <c r="ET16" s="190">
        <v>104.6</v>
      </c>
      <c r="EU16" s="205"/>
      <c r="EV16" s="191">
        <v>104.75</v>
      </c>
      <c r="EW16" s="191"/>
      <c r="EX16" s="190">
        <v>104.5</v>
      </c>
      <c r="EY16" s="272"/>
      <c r="EZ16" s="190">
        <v>104</v>
      </c>
      <c r="FA16" s="191"/>
      <c r="FB16" s="190">
        <v>102.7</v>
      </c>
      <c r="FC16" s="272"/>
      <c r="FD16" s="190">
        <v>102.7</v>
      </c>
      <c r="FE16" s="272"/>
      <c r="FF16" s="190">
        <v>103.22920000000001</v>
      </c>
      <c r="FG16" s="191"/>
      <c r="FH16" s="190">
        <v>102.8116</v>
      </c>
      <c r="FI16" s="191"/>
      <c r="FJ16" s="190">
        <v>102.8287</v>
      </c>
      <c r="FK16" s="191"/>
      <c r="FL16" s="190">
        <v>102.8901</v>
      </c>
      <c r="FM16" s="191"/>
      <c r="FN16" s="190">
        <v>102.74160000000001</v>
      </c>
      <c r="FO16" s="191"/>
      <c r="FP16" s="190">
        <v>102.6344</v>
      </c>
      <c r="FQ16" s="272"/>
      <c r="FR16" s="190">
        <v>103</v>
      </c>
      <c r="FS16" s="205"/>
      <c r="FT16" s="270">
        <v>103.3</v>
      </c>
      <c r="FU16" s="191"/>
      <c r="FV16" s="190">
        <v>103.9</v>
      </c>
      <c r="FW16" s="272"/>
      <c r="FX16" s="191">
        <v>104.3</v>
      </c>
      <c r="FY16" s="191"/>
      <c r="FZ16" s="190">
        <v>104.4554</v>
      </c>
      <c r="GA16" s="191"/>
      <c r="GB16" s="190">
        <v>104.6713</v>
      </c>
      <c r="GC16" s="191"/>
      <c r="GD16" s="190">
        <v>104.9</v>
      </c>
      <c r="GE16" s="191"/>
      <c r="GF16" s="190">
        <v>105.3</v>
      </c>
      <c r="GG16" s="191"/>
      <c r="GH16" s="190">
        <v>105.289</v>
      </c>
      <c r="GI16" s="191"/>
      <c r="GJ16" s="190">
        <v>105.44799999999999</v>
      </c>
      <c r="GK16" s="191"/>
      <c r="GL16" s="190">
        <v>105.765</v>
      </c>
      <c r="GM16" s="191"/>
      <c r="GN16" s="190">
        <v>106.1</v>
      </c>
      <c r="GO16" s="191"/>
      <c r="GP16" s="190">
        <v>105.7</v>
      </c>
      <c r="GQ16" s="191"/>
      <c r="GR16" s="270">
        <v>106</v>
      </c>
      <c r="GS16" s="191"/>
      <c r="GT16" s="190">
        <v>106.7</v>
      </c>
      <c r="GU16" s="191"/>
      <c r="GV16" s="190">
        <v>107.64790000000001</v>
      </c>
      <c r="GW16" s="191"/>
      <c r="GX16" s="190">
        <v>108.2685</v>
      </c>
      <c r="GY16" s="191"/>
      <c r="GZ16" s="190">
        <v>109.0885</v>
      </c>
      <c r="HA16" s="191"/>
      <c r="HB16" s="190">
        <v>110.31140000000001</v>
      </c>
      <c r="HC16" s="191"/>
      <c r="HD16" s="190">
        <v>108.9409</v>
      </c>
      <c r="HE16" s="191"/>
      <c r="HF16" s="190">
        <v>107.46550000000001</v>
      </c>
      <c r="HG16" s="191"/>
      <c r="HH16" s="190">
        <v>107.48609999999999</v>
      </c>
      <c r="HI16" s="205"/>
    </row>
    <row r="17" spans="2:229" ht="15" customHeight="1">
      <c r="B17" s="548" t="s">
        <v>55</v>
      </c>
      <c r="C17" s="549"/>
      <c r="D17" s="549"/>
      <c r="E17" s="550"/>
      <c r="F17" s="119" t="s">
        <v>147</v>
      </c>
      <c r="G17" s="119"/>
      <c r="H17" s="649">
        <v>5.0000000000000001E-3</v>
      </c>
      <c r="I17" s="649"/>
      <c r="J17" s="649">
        <f>J16/H16-1</f>
        <v>3.9215686274509665E-3</v>
      </c>
      <c r="K17" s="649"/>
      <c r="L17" s="649">
        <f>L16/J16-1</f>
        <v>4.8828125E-3</v>
      </c>
      <c r="M17" s="649"/>
      <c r="N17" s="649">
        <f>N16/L16-1</f>
        <v>9.7181729834794339E-4</v>
      </c>
      <c r="O17" s="649"/>
      <c r="P17" s="649">
        <f>P16/N16-1</f>
        <v>4.8543689320388328E-3</v>
      </c>
      <c r="Q17" s="649"/>
      <c r="R17" s="649">
        <v>-8.0000000000000002E-3</v>
      </c>
      <c r="S17" s="649"/>
      <c r="T17" s="649">
        <v>1E-3</v>
      </c>
      <c r="U17" s="649"/>
      <c r="V17" s="649">
        <f>V16/T16-1</f>
        <v>2.9182879377431803E-3</v>
      </c>
      <c r="W17" s="649"/>
      <c r="X17" s="649">
        <f>X16/V16-1</f>
        <v>-9.6993210475260216E-4</v>
      </c>
      <c r="Y17" s="649"/>
      <c r="Z17" s="649">
        <v>-3.0000000000000001E-3</v>
      </c>
      <c r="AA17" s="649"/>
      <c r="AB17" s="649">
        <v>-4.0000000000000001E-3</v>
      </c>
      <c r="AC17" s="649"/>
      <c r="AD17" s="655">
        <v>8.8757396449703485E-3</v>
      </c>
      <c r="AE17" s="656"/>
      <c r="AF17" s="661">
        <v>-4.9019607843137081E-3</v>
      </c>
      <c r="AG17" s="656"/>
      <c r="AH17" s="649">
        <v>0</v>
      </c>
      <c r="AI17" s="649"/>
      <c r="AJ17" s="649">
        <v>0</v>
      </c>
      <c r="AK17" s="649"/>
      <c r="AL17" s="649">
        <v>3.8834951456310218E-3</v>
      </c>
      <c r="AM17" s="649"/>
      <c r="AN17" s="649">
        <v>0</v>
      </c>
      <c r="AO17" s="662"/>
      <c r="AP17" s="649">
        <v>9.74658869395717E-3</v>
      </c>
      <c r="AQ17" s="649"/>
      <c r="AR17" s="649">
        <v>4.0000000000000001E-3</v>
      </c>
      <c r="AS17" s="649"/>
      <c r="AT17" s="650">
        <v>-4.0000000000000001E-3</v>
      </c>
      <c r="AU17" s="650"/>
      <c r="AV17" s="650">
        <v>-3.8834951456311328E-3</v>
      </c>
      <c r="AW17" s="650"/>
      <c r="AX17" s="650">
        <v>0</v>
      </c>
      <c r="AY17" s="650"/>
      <c r="AZ17" s="650">
        <v>3.0000000000000001E-3</v>
      </c>
      <c r="BA17" s="659"/>
      <c r="BB17" s="471">
        <v>3.0000000000000001E-3</v>
      </c>
      <c r="BC17" s="442"/>
      <c r="BD17" s="442">
        <v>1.2E-2</v>
      </c>
      <c r="BE17" s="442"/>
      <c r="BF17" s="442">
        <v>6.0000000000000001E-3</v>
      </c>
      <c r="BG17" s="442"/>
      <c r="BH17" s="442">
        <v>6.0000000000000001E-3</v>
      </c>
      <c r="BI17" s="442"/>
      <c r="BJ17" s="442">
        <v>3.0000000000000001E-3</v>
      </c>
      <c r="BK17" s="442"/>
      <c r="BL17" s="442">
        <v>1E-3</v>
      </c>
      <c r="BM17" s="442"/>
      <c r="BN17" s="442">
        <v>1E-3</v>
      </c>
      <c r="BO17" s="442"/>
      <c r="BP17" s="442">
        <v>5.0000000000000001E-3</v>
      </c>
      <c r="BQ17" s="442"/>
      <c r="BR17" s="442">
        <v>1.2E-2</v>
      </c>
      <c r="BS17" s="442"/>
      <c r="BT17" s="442">
        <v>1.4E-2</v>
      </c>
      <c r="BU17" s="442"/>
      <c r="BV17" s="442">
        <v>1.2999999999999999E-2</v>
      </c>
      <c r="BW17" s="442"/>
      <c r="BX17" s="442">
        <v>1.4999999999999999E-2</v>
      </c>
      <c r="BY17" s="470"/>
      <c r="BZ17" s="471">
        <v>1.6E-2</v>
      </c>
      <c r="CA17" s="442"/>
      <c r="CB17" s="442">
        <v>1.9E-2</v>
      </c>
      <c r="CC17" s="442"/>
      <c r="CD17" s="442">
        <v>1.4999999999999999E-2</v>
      </c>
      <c r="CE17" s="442"/>
      <c r="CF17" s="442">
        <v>0.01</v>
      </c>
      <c r="CG17" s="442"/>
      <c r="CH17" s="442">
        <v>8.0000000000000002E-3</v>
      </c>
      <c r="CI17" s="442"/>
      <c r="CJ17" s="442">
        <v>7.0000000000000001E-3</v>
      </c>
      <c r="CK17" s="442"/>
      <c r="CL17" s="442">
        <v>7.0000000000000001E-3</v>
      </c>
      <c r="CM17" s="442"/>
      <c r="CN17" s="442">
        <v>4.0000000000000001E-3</v>
      </c>
      <c r="CO17" s="442"/>
      <c r="CP17" s="442">
        <v>7.0000000000000001E-3</v>
      </c>
      <c r="CQ17" s="442"/>
      <c r="CR17" s="442">
        <v>8.0000000000000002E-3</v>
      </c>
      <c r="CS17" s="442"/>
      <c r="CT17" s="442">
        <v>5.0000000000000001E-3</v>
      </c>
      <c r="CU17" s="442"/>
      <c r="CV17" s="442">
        <v>5.0000000000000001E-3</v>
      </c>
      <c r="CW17" s="442"/>
      <c r="CX17" s="442">
        <v>5.0000000000000001E-3</v>
      </c>
      <c r="CY17" s="470"/>
      <c r="CZ17" s="273">
        <v>4.0000000000000001E-3</v>
      </c>
      <c r="DA17" s="192"/>
      <c r="DB17" s="460">
        <v>4.0000000000000001E-3</v>
      </c>
      <c r="DC17" s="460"/>
      <c r="DD17" s="411">
        <v>6.0000000000000001E-3</v>
      </c>
      <c r="DE17" s="412"/>
      <c r="DF17" s="192">
        <v>8.0000000000000002E-3</v>
      </c>
      <c r="DG17" s="193"/>
      <c r="DH17" s="460">
        <v>8.0000000000000002E-3</v>
      </c>
      <c r="DI17" s="192"/>
      <c r="DJ17" s="192">
        <v>1.2E-2</v>
      </c>
      <c r="DK17" s="193"/>
      <c r="DL17" s="192">
        <v>1.2999999999999999E-2</v>
      </c>
      <c r="DM17" s="193"/>
      <c r="DN17" s="192">
        <v>1.0999999999999999E-2</v>
      </c>
      <c r="DO17" s="193"/>
      <c r="DP17" s="192">
        <v>8.0000000000000002E-3</v>
      </c>
      <c r="DQ17" s="193"/>
      <c r="DR17" s="192">
        <v>1.0239234449760604E-2</v>
      </c>
      <c r="DS17" s="193"/>
      <c r="DT17" s="192">
        <v>8.0000000000000002E-3</v>
      </c>
      <c r="DU17" s="193"/>
      <c r="DV17" s="192">
        <v>2E-3</v>
      </c>
      <c r="DW17" s="193"/>
      <c r="DX17" s="271">
        <v>-2.8653295128939771E-3</v>
      </c>
      <c r="DY17" s="193"/>
      <c r="DZ17" s="192">
        <v>-4.761904761904745E-3</v>
      </c>
      <c r="EA17" s="273"/>
      <c r="EB17" s="192">
        <v>-1.9029495718362321E-3</v>
      </c>
      <c r="EC17" s="193"/>
      <c r="ED17" s="192">
        <v>-9.4966761633419328E-4</v>
      </c>
      <c r="EE17" s="193"/>
      <c r="EF17" s="192">
        <v>0</v>
      </c>
      <c r="EG17" s="193"/>
      <c r="EH17" s="192">
        <v>-5.401998739533509E-3</v>
      </c>
      <c r="EI17" s="273"/>
      <c r="EJ17" s="192">
        <v>-2.6550829191878123E-3</v>
      </c>
      <c r="EK17" s="193"/>
      <c r="EL17" s="192">
        <v>-6.0515318354543712E-3</v>
      </c>
      <c r="EM17" s="193"/>
      <c r="EN17" s="192">
        <v>-6.2691943127962668E-3</v>
      </c>
      <c r="EO17" s="273"/>
      <c r="EP17" s="192">
        <v>-7.4481386757601076E-3</v>
      </c>
      <c r="EQ17" s="193"/>
      <c r="ER17" s="192">
        <v>-2.8544243577545148E-3</v>
      </c>
      <c r="ES17" s="193"/>
      <c r="ET17" s="192">
        <v>-9.551098376313627E-4</v>
      </c>
      <c r="EU17" s="206"/>
      <c r="EV17" s="193">
        <v>3.5447403717188131E-3</v>
      </c>
      <c r="EW17" s="193"/>
      <c r="EX17" s="192">
        <v>0</v>
      </c>
      <c r="EY17" s="273"/>
      <c r="EZ17" s="192">
        <f>-0.008</f>
        <v>-8.0000000000000002E-3</v>
      </c>
      <c r="FA17" s="193"/>
      <c r="FB17" s="192">
        <v>-2.4E-2</v>
      </c>
      <c r="FC17" s="273"/>
      <c r="FD17" s="192">
        <f>FD16/EF16-1</f>
        <v>-2.4691358024691357E-2</v>
      </c>
      <c r="FE17" s="273"/>
      <c r="FF17" s="192">
        <f>FF16/EH16-1</f>
        <v>-1.636357572667968E-2</v>
      </c>
      <c r="FG17" s="193"/>
      <c r="FH17" s="192">
        <f>FH16/EJ16-1</f>
        <v>-2.2499931069300594E-2</v>
      </c>
      <c r="FI17" s="193"/>
      <c r="FJ17" s="192">
        <f t="shared" ref="FJ17" si="5">FJ16/EL16-1</f>
        <v>-1.9637061867661343E-2</v>
      </c>
      <c r="FK17" s="193"/>
      <c r="FL17" s="192">
        <f t="shared" ref="FL17" si="6">FL16/EN16-1</f>
        <v>-1.8585711751206047E-2</v>
      </c>
      <c r="FM17" s="193"/>
      <c r="FN17" s="192">
        <f t="shared" ref="FN17" si="7">FN16/EP16-1</f>
        <v>-1.9488718188038656E-2</v>
      </c>
      <c r="FO17" s="193"/>
      <c r="FP17" s="192">
        <f t="shared" ref="FP17" si="8">FP16/ER16-1</f>
        <v>-2.0664122137404539E-2</v>
      </c>
      <c r="FQ17" s="273"/>
      <c r="FR17" s="192">
        <f t="shared" ref="FR17" si="9">FR16/ET16-1</f>
        <v>-1.5296367112810683E-2</v>
      </c>
      <c r="FS17" s="206"/>
      <c r="FT17" s="271">
        <f t="shared" ref="FT17" si="10">FT16/EV16-1</f>
        <v>-1.384248210023864E-2</v>
      </c>
      <c r="FU17" s="193"/>
      <c r="FV17" s="192">
        <f t="shared" ref="FV17" si="11">FV16/EX16-1</f>
        <v>-5.7416267942582699E-3</v>
      </c>
      <c r="FW17" s="273"/>
      <c r="FX17" s="193">
        <f t="shared" ref="FX17" si="12">FX16/EZ16-1</f>
        <v>2.8846153846153744E-3</v>
      </c>
      <c r="FY17" s="193"/>
      <c r="FZ17" s="192">
        <f t="shared" ref="FZ17" si="13">FZ16/FB16-1</f>
        <v>1.7092502434274515E-2</v>
      </c>
      <c r="GA17" s="193"/>
      <c r="GB17" s="192">
        <f t="shared" ref="GB17" si="14">GB16/FD16-1</f>
        <v>1.9194741966893858E-2</v>
      </c>
      <c r="GC17" s="193"/>
      <c r="GD17" s="192">
        <f t="shared" ref="GD17" si="15">GD16/FF16-1</f>
        <v>1.6185342906851918E-2</v>
      </c>
      <c r="GE17" s="193"/>
      <c r="GF17" s="192">
        <f t="shared" ref="GF17" si="16">GF16/FH16-1</f>
        <v>2.4203494547307969E-2</v>
      </c>
      <c r="GG17" s="193"/>
      <c r="GH17" s="192">
        <f t="shared" ref="GH17" si="17">GH16/FJ16-1</f>
        <v>2.3926199592137154E-2</v>
      </c>
      <c r="GI17" s="193"/>
      <c r="GJ17" s="192">
        <f t="shared" ref="GJ17" si="18">GJ16/FL16-1</f>
        <v>2.4860506501597213E-2</v>
      </c>
      <c r="GK17" s="193"/>
      <c r="GL17" s="192">
        <f t="shared" ref="GL17" si="19">GL16/FN16-1</f>
        <v>2.9427223247447953E-2</v>
      </c>
      <c r="GM17" s="193"/>
      <c r="GN17" s="192">
        <f t="shared" ref="GN17" si="20">GN16/FP16-1</f>
        <v>3.3766456470734951E-2</v>
      </c>
      <c r="GO17" s="193"/>
      <c r="GP17" s="192">
        <f t="shared" ref="GP17" si="21">GP16/FR16-1</f>
        <v>2.6213592233009786E-2</v>
      </c>
      <c r="GQ17" s="193"/>
      <c r="GR17" s="271">
        <f t="shared" ref="GR17" si="22">GR16/FT16-1</f>
        <v>2.6137463697967211E-2</v>
      </c>
      <c r="GS17" s="193"/>
      <c r="GT17" s="192">
        <f t="shared" ref="GT17" si="23">GT16/FV16-1</f>
        <v>2.6948989412896918E-2</v>
      </c>
      <c r="GU17" s="193"/>
      <c r="GV17" s="192">
        <f t="shared" ref="GV17" si="24">GV16/FX16-1</f>
        <v>3.2098753595398044E-2</v>
      </c>
      <c r="GW17" s="193"/>
      <c r="GX17" s="192">
        <f t="shared" ref="GX17" si="25">GX16/FZ16-1</f>
        <v>3.6504575158393004E-2</v>
      </c>
      <c r="GY17" s="193"/>
      <c r="GZ17" s="192">
        <f t="shared" ref="GZ17" si="26">GZ16/GB16-1</f>
        <v>4.220067965144203E-2</v>
      </c>
      <c r="HA17" s="193"/>
      <c r="HB17" s="192">
        <f t="shared" ref="HB17" si="27">HB16/GD16-1</f>
        <v>5.1586272640609998E-2</v>
      </c>
      <c r="HC17" s="193"/>
      <c r="HD17" s="192">
        <f t="shared" ref="HD17" si="28">HD16/GF16-1</f>
        <v>3.457644824311501E-2</v>
      </c>
      <c r="HE17" s="193"/>
      <c r="HF17" s="192">
        <f t="shared" ref="HF17" si="29">HF16/GH16-1</f>
        <v>2.067167510376211E-2</v>
      </c>
      <c r="HG17" s="193"/>
      <c r="HH17" s="192">
        <f t="shared" ref="HH17" si="30">HH16/GJ16-1</f>
        <v>1.9328010014414643E-2</v>
      </c>
      <c r="HI17" s="206"/>
    </row>
    <row r="18" spans="2:229" ht="15" customHeight="1" thickBot="1">
      <c r="B18" s="482" t="s">
        <v>56</v>
      </c>
      <c r="C18" s="483"/>
      <c r="D18" s="483"/>
      <c r="E18" s="484"/>
      <c r="F18" s="119" t="s">
        <v>147</v>
      </c>
      <c r="G18" s="119"/>
      <c r="H18" s="649">
        <f t="shared" ref="H18" si="31">(H16-F16)/H16</f>
        <v>5.882352941176415E-3</v>
      </c>
      <c r="I18" s="649"/>
      <c r="J18" s="649">
        <f t="shared" ref="J18" si="32">(J16-H16)/J16</f>
        <v>3.9062500000000555E-3</v>
      </c>
      <c r="K18" s="649"/>
      <c r="L18" s="649">
        <f t="shared" ref="L18" si="33">(L16-J16)/L16</f>
        <v>4.859086491739553E-3</v>
      </c>
      <c r="M18" s="649"/>
      <c r="N18" s="649">
        <f t="shared" ref="N18" si="34">(N16-L16)/N16</f>
        <v>9.7087378640771176E-4</v>
      </c>
      <c r="O18" s="649"/>
      <c r="P18" s="649">
        <f t="shared" ref="P18" si="35">(P16-N16)/P16</f>
        <v>4.830917874396135E-3</v>
      </c>
      <c r="Q18" s="649"/>
      <c r="R18" s="649">
        <f t="shared" ref="R18" si="36">(R16-P16)/R16</f>
        <v>-8.7719298245614585E-3</v>
      </c>
      <c r="S18" s="649"/>
      <c r="T18" s="649">
        <f t="shared" ref="T18" si="37">(T16-R16)/T16</f>
        <v>1.9455252918288216E-3</v>
      </c>
      <c r="U18" s="649"/>
      <c r="V18" s="649">
        <f t="shared" ref="V18" si="38">(V16-T16)/V16</f>
        <v>2.9097963142579743E-3</v>
      </c>
      <c r="W18" s="649"/>
      <c r="X18" s="649">
        <f t="shared" ref="X18" si="39">(X16-V16)/X16</f>
        <v>-9.7087378640771176E-4</v>
      </c>
      <c r="Y18" s="649"/>
      <c r="Z18" s="649">
        <f>(Z16-X16)/Z16</f>
        <v>-3.8986354775829017E-3</v>
      </c>
      <c r="AA18" s="649"/>
      <c r="AB18" s="649">
        <f>(AB16-Z16)/AB16</f>
        <v>-3.9138943248531455E-3</v>
      </c>
      <c r="AC18" s="649"/>
      <c r="AD18" s="64"/>
      <c r="AE18" s="65">
        <v>9.7847358121327943E-4</v>
      </c>
      <c r="AF18" s="66"/>
      <c r="AG18" s="67">
        <v>-7.82013685239491E-3</v>
      </c>
      <c r="AH18" s="64"/>
      <c r="AI18" s="68">
        <v>8.8669950738917702E-3</v>
      </c>
      <c r="AJ18" s="64"/>
      <c r="AK18" s="68">
        <v>4.8828125E-3</v>
      </c>
      <c r="AL18" s="64"/>
      <c r="AM18" s="68">
        <v>4.8590864917394949E-3</v>
      </c>
      <c r="AN18" s="66"/>
      <c r="AO18" s="68">
        <v>9.6711798839455021E-4</v>
      </c>
      <c r="AP18" s="66"/>
      <c r="AQ18" s="68">
        <v>9.6618357487909812E-4</v>
      </c>
      <c r="AR18" s="66"/>
      <c r="AS18" s="68">
        <v>-4.0000000000000001E-3</v>
      </c>
      <c r="AT18" s="69"/>
      <c r="AU18" s="68">
        <v>-5.0000000000000001E-3</v>
      </c>
      <c r="AV18" s="66"/>
      <c r="AW18" s="68">
        <v>9.7370983446942695E-4</v>
      </c>
      <c r="AX18" s="66"/>
      <c r="AY18" s="68">
        <v>0</v>
      </c>
      <c r="AZ18" s="66"/>
      <c r="BA18" s="70">
        <v>-1E-3</v>
      </c>
      <c r="BB18" s="495">
        <v>1E-3</v>
      </c>
      <c r="BC18" s="447"/>
      <c r="BD18" s="447">
        <v>1E-3</v>
      </c>
      <c r="BE18" s="448"/>
      <c r="BF18" s="447">
        <v>3.0000000000000001E-3</v>
      </c>
      <c r="BG18" s="448"/>
      <c r="BH18" s="447">
        <v>5.0000000000000001E-3</v>
      </c>
      <c r="BI18" s="448"/>
      <c r="BJ18" s="447">
        <v>2E-3</v>
      </c>
      <c r="BK18" s="448"/>
      <c r="BL18" s="447">
        <v>-1E-3</v>
      </c>
      <c r="BM18" s="448"/>
      <c r="BN18" s="447">
        <v>1E-3</v>
      </c>
      <c r="BO18" s="448"/>
      <c r="BP18" s="447">
        <v>0</v>
      </c>
      <c r="BQ18" s="448"/>
      <c r="BR18" s="447">
        <v>2E-3</v>
      </c>
      <c r="BS18" s="448"/>
      <c r="BT18" s="447">
        <v>1E-3</v>
      </c>
      <c r="BU18" s="448"/>
      <c r="BV18" s="475">
        <v>-1E-3</v>
      </c>
      <c r="BW18" s="448"/>
      <c r="BX18" s="447">
        <v>1E-3</v>
      </c>
      <c r="BY18" s="566"/>
      <c r="BZ18" s="495">
        <v>3.0000000000000001E-3</v>
      </c>
      <c r="CA18" s="448"/>
      <c r="CB18" s="447">
        <v>3.0000000000000001E-3</v>
      </c>
      <c r="CC18" s="448"/>
      <c r="CD18" s="447">
        <v>-1E-3</v>
      </c>
      <c r="CE18" s="448"/>
      <c r="CF18" s="447">
        <v>0</v>
      </c>
      <c r="CG18" s="448"/>
      <c r="CH18" s="447">
        <v>0</v>
      </c>
      <c r="CI18" s="448"/>
      <c r="CJ18" s="447">
        <v>-2E-3</v>
      </c>
      <c r="CK18" s="607"/>
      <c r="CL18" s="447">
        <v>-2E-3</v>
      </c>
      <c r="CM18" s="447"/>
      <c r="CN18" s="447">
        <v>-2E-3</v>
      </c>
      <c r="CO18" s="448"/>
      <c r="CP18" s="447">
        <v>3.0000000000000001E-3</v>
      </c>
      <c r="CQ18" s="448"/>
      <c r="CR18" s="447">
        <v>3.0000000000000001E-3</v>
      </c>
      <c r="CS18" s="448"/>
      <c r="CT18" s="447">
        <v>-2E-3</v>
      </c>
      <c r="CU18" s="448"/>
      <c r="CV18" s="447">
        <v>-2E-3</v>
      </c>
      <c r="CW18" s="448"/>
      <c r="CX18" s="609">
        <v>2E-3</v>
      </c>
      <c r="CY18" s="610"/>
      <c r="CZ18" s="380">
        <v>2E-3</v>
      </c>
      <c r="DA18" s="313"/>
      <c r="DB18" s="345">
        <v>3.0000000000000001E-3</v>
      </c>
      <c r="DC18" s="356"/>
      <c r="DD18" s="413">
        <v>1E-3</v>
      </c>
      <c r="DE18" s="414"/>
      <c r="DF18" s="345">
        <v>2E-3</v>
      </c>
      <c r="DG18" s="353"/>
      <c r="DH18" s="345">
        <v>0</v>
      </c>
      <c r="DI18" s="356"/>
      <c r="DJ18" s="615">
        <v>2E-3</v>
      </c>
      <c r="DK18" s="616"/>
      <c r="DL18" s="615">
        <v>-1E-3</v>
      </c>
      <c r="DM18" s="616"/>
      <c r="DN18" s="615">
        <v>1E-3</v>
      </c>
      <c r="DO18" s="616"/>
      <c r="DP18" s="615">
        <v>0</v>
      </c>
      <c r="DQ18" s="616"/>
      <c r="DR18" s="345">
        <v>6.6350710900464627E-4</v>
      </c>
      <c r="DS18" s="346"/>
      <c r="DT18" s="345">
        <v>-4.0000000000000001E-3</v>
      </c>
      <c r="DU18" s="346"/>
      <c r="DV18" s="345">
        <v>-4.0000000000000001E-3</v>
      </c>
      <c r="DW18" s="353"/>
      <c r="DX18" s="355">
        <v>-2.8653295128939771E-3</v>
      </c>
      <c r="DY18" s="346"/>
      <c r="DZ18" s="345">
        <v>9.5785440613016526E-4</v>
      </c>
      <c r="EA18" s="356"/>
      <c r="EB18" s="345">
        <v>3.827751196172402E-3</v>
      </c>
      <c r="EC18" s="353"/>
      <c r="ED18" s="345">
        <v>2.8598665395613843E-3</v>
      </c>
      <c r="EE18" s="353"/>
      <c r="EF18" s="345">
        <v>9.5057034220524805E-4</v>
      </c>
      <c r="EG18" s="353"/>
      <c r="EH18" s="345">
        <v>-3.3570750237416069E-3</v>
      </c>
      <c r="EI18" s="619"/>
      <c r="EJ18" s="345">
        <v>2.2068387225873121E-3</v>
      </c>
      <c r="EK18" s="353"/>
      <c r="EL18" s="345">
        <v>-2.7543756732627545E-3</v>
      </c>
      <c r="EM18" s="353"/>
      <c r="EN18" s="345">
        <v>-4.7479034859909675E-4</v>
      </c>
      <c r="EO18" s="619"/>
      <c r="EP18" s="345">
        <v>-5.2366208629273103E-4</v>
      </c>
      <c r="EQ18" s="353"/>
      <c r="ER18" s="345">
        <v>1.5555854584259343E-4</v>
      </c>
      <c r="ES18" s="353"/>
      <c r="ET18" s="345">
        <v>-1.9083969465648609E-3</v>
      </c>
      <c r="EU18" s="620"/>
      <c r="EV18" s="353">
        <v>1.4340344168259911E-3</v>
      </c>
      <c r="EW18" s="353"/>
      <c r="EX18" s="345">
        <v>-3.0000000000000001E-3</v>
      </c>
      <c r="EY18" s="619"/>
      <c r="EZ18" s="194">
        <f>-0.004</f>
        <v>-4.0000000000000001E-3</v>
      </c>
      <c r="FA18" s="195"/>
      <c r="FB18" s="194">
        <v>-1.2999999999999999E-2</v>
      </c>
      <c r="FC18" s="267"/>
      <c r="FD18" s="194">
        <f>FD16/FB16-1</f>
        <v>0</v>
      </c>
      <c r="FE18" s="267"/>
      <c r="FF18" s="194">
        <f>FF16/FD16-1</f>
        <v>5.1528724440117468E-3</v>
      </c>
      <c r="FG18" s="195"/>
      <c r="FH18" s="194">
        <f>FH16/FF16-1</f>
        <v>-4.0453670085596194E-3</v>
      </c>
      <c r="FI18" s="195"/>
      <c r="FJ18" s="194">
        <f t="shared" ref="FJ18" si="40">FJ16/FH16-1</f>
        <v>1.6632364441360181E-4</v>
      </c>
      <c r="FK18" s="195"/>
      <c r="FL18" s="194">
        <f t="shared" ref="FL18" si="41">FL16/FJ16-1</f>
        <v>5.9710956182468244E-4</v>
      </c>
      <c r="FM18" s="195"/>
      <c r="FN18" s="194">
        <f t="shared" ref="FN18" si="42">FN16/FL16-1</f>
        <v>-1.4432875466152684E-3</v>
      </c>
      <c r="FO18" s="195"/>
      <c r="FP18" s="194">
        <f t="shared" ref="FP18" si="43">FP16/FN16-1</f>
        <v>-1.043394301821321E-3</v>
      </c>
      <c r="FQ18" s="267"/>
      <c r="FR18" s="194">
        <f t="shared" ref="FR18" si="44">FR16/FP16-1</f>
        <v>3.5621584965663811E-3</v>
      </c>
      <c r="FS18" s="207"/>
      <c r="FT18" s="301">
        <f t="shared" ref="FT18" si="45">FT16/FR16-1</f>
        <v>2.9126213592232109E-3</v>
      </c>
      <c r="FU18" s="195"/>
      <c r="FV18" s="194">
        <f t="shared" ref="FV18" si="46">FV16/FT16-1</f>
        <v>5.8083252662148865E-3</v>
      </c>
      <c r="FW18" s="267"/>
      <c r="FX18" s="195">
        <f t="shared" ref="FX18" si="47">FX16/FV16-1</f>
        <v>3.8498556304138454E-3</v>
      </c>
      <c r="FY18" s="195"/>
      <c r="FZ18" s="194">
        <f t="shared" ref="FZ18" si="48">FZ16/FX16-1</f>
        <v>1.4899328859059313E-3</v>
      </c>
      <c r="GA18" s="195"/>
      <c r="GB18" s="194">
        <f t="shared" ref="GB18" si="49">GB16/FZ16-1</f>
        <v>2.0669108538189374E-3</v>
      </c>
      <c r="GC18" s="195"/>
      <c r="GD18" s="194">
        <f t="shared" ref="GD18" si="50">GD16/GB16-1</f>
        <v>2.1849351254832339E-3</v>
      </c>
      <c r="GE18" s="195"/>
      <c r="GF18" s="194">
        <f t="shared" ref="GF18" si="51">GF16/GD16-1</f>
        <v>3.8131553860818457E-3</v>
      </c>
      <c r="GG18" s="195"/>
      <c r="GH18" s="194">
        <f t="shared" ref="GH18" si="52">GH16/GF16-1</f>
        <v>-1.0446343779668688E-4</v>
      </c>
      <c r="GI18" s="195"/>
      <c r="GJ18" s="194">
        <f t="shared" ref="GJ18" si="53">GJ16/GH16-1</f>
        <v>1.5101292632657692E-3</v>
      </c>
      <c r="GK18" s="195"/>
      <c r="GL18" s="194">
        <f t="shared" ref="GL18" si="54">GL16/GJ16-1</f>
        <v>3.0062210757910712E-3</v>
      </c>
      <c r="GM18" s="195"/>
      <c r="GN18" s="194">
        <f t="shared" ref="GN18" si="55">GN16/GL16-1</f>
        <v>3.1673994232495062E-3</v>
      </c>
      <c r="GO18" s="195"/>
      <c r="GP18" s="194">
        <f t="shared" ref="GP18" si="56">GP16/GN16-1</f>
        <v>-3.7700282752120007E-3</v>
      </c>
      <c r="GQ18" s="195"/>
      <c r="GR18" s="301">
        <f t="shared" ref="GR18" si="57">GR16/GP16-1</f>
        <v>2.8382213812676582E-3</v>
      </c>
      <c r="GS18" s="195"/>
      <c r="GT18" s="194">
        <f t="shared" ref="GT18" si="58">GT16/GR16-1</f>
        <v>6.6037735849056034E-3</v>
      </c>
      <c r="GU18" s="195"/>
      <c r="GV18" s="194">
        <f>GV16/GT16-1</f>
        <v>8.88378631677611E-3</v>
      </c>
      <c r="GW18" s="195"/>
      <c r="GX18" s="194">
        <f>GX16/GV16-1</f>
        <v>5.7650915623992383E-3</v>
      </c>
      <c r="GY18" s="195"/>
      <c r="GZ18" s="194">
        <f>GZ16/GX16-1</f>
        <v>7.5737633753123479E-3</v>
      </c>
      <c r="HA18" s="195"/>
      <c r="HB18" s="194">
        <f>HB16/GZ16-1</f>
        <v>1.1210164224459973E-2</v>
      </c>
      <c r="HC18" s="195"/>
      <c r="HD18" s="194">
        <f>HD16/HB16-1</f>
        <v>-1.2423919921241255E-2</v>
      </c>
      <c r="HE18" s="195"/>
      <c r="HF18" s="194">
        <f>HF16/HD16-1</f>
        <v>-1.3543122922612061E-2</v>
      </c>
      <c r="HG18" s="195"/>
      <c r="HH18" s="194">
        <f>HH16/HF16-1</f>
        <v>1.9168942590863658E-4</v>
      </c>
      <c r="HI18" s="207"/>
    </row>
    <row r="19" spans="2:229" ht="15" customHeight="1">
      <c r="C19" s="48" t="s">
        <v>63</v>
      </c>
      <c r="D19" s="1" t="s">
        <v>64</v>
      </c>
      <c r="CB19" s="9"/>
      <c r="CC19" s="29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Y19" s="8"/>
      <c r="DA19" s="13"/>
      <c r="DC19" s="8"/>
    </row>
    <row r="20" spans="2:229" ht="15" customHeight="1">
      <c r="C20" s="51" t="s">
        <v>4</v>
      </c>
      <c r="D20" s="1" t="s">
        <v>9</v>
      </c>
      <c r="CC20" s="5"/>
      <c r="CE20" s="5"/>
      <c r="CG20" s="5"/>
      <c r="CU20" s="14"/>
      <c r="CZ20" s="23"/>
      <c r="DC20" s="5"/>
      <c r="FW20" s="28"/>
    </row>
    <row r="21" spans="2:229" ht="15" customHeight="1">
      <c r="C21" s="2"/>
      <c r="D21" s="1"/>
      <c r="I21" s="5"/>
      <c r="K21" s="5"/>
      <c r="M21" s="5"/>
      <c r="AA21" s="14"/>
      <c r="AF21" s="23"/>
      <c r="AI21" s="5"/>
    </row>
    <row r="22" spans="2:229" ht="15" customHeight="1">
      <c r="AI22" s="5"/>
      <c r="BL22" s="24"/>
      <c r="BM22" s="24"/>
    </row>
    <row r="23" spans="2:229" ht="15" customHeight="1">
      <c r="B23" s="4" t="s">
        <v>110</v>
      </c>
      <c r="AQ23" s="16"/>
      <c r="AS23" s="16"/>
    </row>
    <row r="24" spans="2:229" ht="15" customHeight="1" thickBot="1">
      <c r="B24" s="4"/>
      <c r="AQ24" s="16"/>
      <c r="BG24" s="16"/>
      <c r="BS24" s="16"/>
      <c r="BY24" s="16"/>
      <c r="FG24" s="16"/>
      <c r="FI24" s="16" t="s">
        <v>11</v>
      </c>
    </row>
    <row r="25" spans="2:229" ht="15" customHeight="1" thickBot="1">
      <c r="B25" s="502"/>
      <c r="C25" s="503"/>
      <c r="D25" s="503"/>
      <c r="E25" s="504"/>
      <c r="F25" s="146">
        <v>41365</v>
      </c>
      <c r="G25" s="184"/>
      <c r="H25" s="146">
        <v>41395</v>
      </c>
      <c r="I25" s="184"/>
      <c r="J25" s="146">
        <v>41426</v>
      </c>
      <c r="K25" s="184"/>
      <c r="L25" s="146">
        <v>41456</v>
      </c>
      <c r="M25" s="184"/>
      <c r="N25" s="145">
        <v>41487</v>
      </c>
      <c r="O25" s="145"/>
      <c r="P25" s="145">
        <v>41518</v>
      </c>
      <c r="Q25" s="145"/>
      <c r="R25" s="145">
        <v>41548</v>
      </c>
      <c r="S25" s="145"/>
      <c r="T25" s="146">
        <v>41579</v>
      </c>
      <c r="U25" s="184"/>
      <c r="V25" s="145">
        <v>41609</v>
      </c>
      <c r="W25" s="145"/>
      <c r="X25" s="146">
        <v>41670</v>
      </c>
      <c r="Y25" s="184"/>
      <c r="Z25" s="146">
        <v>41671</v>
      </c>
      <c r="AA25" s="184"/>
      <c r="AB25" s="145">
        <v>41699</v>
      </c>
      <c r="AC25" s="145"/>
      <c r="AD25" s="145">
        <v>41730</v>
      </c>
      <c r="AE25" s="145"/>
      <c r="AF25" s="145">
        <v>41760</v>
      </c>
      <c r="AG25" s="145"/>
      <c r="AH25" s="145">
        <v>41791</v>
      </c>
      <c r="AI25" s="145"/>
      <c r="AJ25" s="145">
        <v>41821</v>
      </c>
      <c r="AK25" s="145"/>
      <c r="AL25" s="145">
        <v>41852</v>
      </c>
      <c r="AM25" s="145"/>
      <c r="AN25" s="145">
        <v>41884</v>
      </c>
      <c r="AO25" s="145"/>
      <c r="AP25" s="145">
        <v>41913</v>
      </c>
      <c r="AQ25" s="145"/>
      <c r="AR25" s="145">
        <v>41945</v>
      </c>
      <c r="AS25" s="145"/>
      <c r="AT25" s="357">
        <v>41976</v>
      </c>
      <c r="AU25" s="189"/>
      <c r="AV25" s="189">
        <v>42010</v>
      </c>
      <c r="AW25" s="189"/>
      <c r="AX25" s="189">
        <v>42042</v>
      </c>
      <c r="AY25" s="189"/>
      <c r="AZ25" s="189">
        <v>42074</v>
      </c>
      <c r="BA25" s="189"/>
      <c r="BB25" s="189">
        <v>42106</v>
      </c>
      <c r="BC25" s="189"/>
      <c r="BD25" s="189">
        <v>42125</v>
      </c>
      <c r="BE25" s="189"/>
      <c r="BF25" s="189">
        <v>42156</v>
      </c>
      <c r="BG25" s="189"/>
      <c r="BH25" s="189">
        <v>42186</v>
      </c>
      <c r="BI25" s="189"/>
      <c r="BJ25" s="189">
        <v>42221</v>
      </c>
      <c r="BK25" s="189"/>
      <c r="BL25" s="189">
        <v>42253</v>
      </c>
      <c r="BM25" s="189"/>
      <c r="BN25" s="189">
        <v>42284</v>
      </c>
      <c r="BO25" s="189"/>
      <c r="BP25" s="104">
        <v>42316</v>
      </c>
      <c r="BQ25" s="247"/>
      <c r="BR25" s="104">
        <v>42347</v>
      </c>
      <c r="BS25" s="116"/>
      <c r="BT25" s="478">
        <v>42376</v>
      </c>
      <c r="BU25" s="247"/>
      <c r="BV25" s="247">
        <v>42408</v>
      </c>
      <c r="BW25" s="189"/>
      <c r="BX25" s="247">
        <v>42460</v>
      </c>
      <c r="BY25" s="189"/>
      <c r="BZ25" s="189">
        <v>42461</v>
      </c>
      <c r="CA25" s="104"/>
      <c r="CB25" s="189">
        <v>42492</v>
      </c>
      <c r="CC25" s="189"/>
      <c r="CD25" s="247">
        <v>42524</v>
      </c>
      <c r="CE25" s="247"/>
      <c r="CF25" s="247">
        <v>42555</v>
      </c>
      <c r="CG25" s="247"/>
      <c r="CH25" s="247">
        <v>42587</v>
      </c>
      <c r="CI25" s="247"/>
      <c r="CJ25" s="247">
        <v>42619</v>
      </c>
      <c r="CK25" s="247"/>
      <c r="CL25" s="247">
        <v>42650</v>
      </c>
      <c r="CM25" s="247"/>
      <c r="CN25" s="247">
        <v>42682</v>
      </c>
      <c r="CO25" s="247"/>
      <c r="CP25" s="189">
        <v>42713</v>
      </c>
      <c r="CQ25" s="105"/>
      <c r="CR25" s="357">
        <v>42745</v>
      </c>
      <c r="CS25" s="105"/>
      <c r="CT25" s="189">
        <v>42777</v>
      </c>
      <c r="CU25" s="105"/>
      <c r="CV25" s="189">
        <v>42806</v>
      </c>
      <c r="CW25" s="105"/>
      <c r="CX25" s="189">
        <v>42838</v>
      </c>
      <c r="CY25" s="105"/>
      <c r="CZ25" s="189">
        <v>42856</v>
      </c>
      <c r="DA25" s="105"/>
      <c r="DB25" s="189">
        <v>42888</v>
      </c>
      <c r="DC25" s="247"/>
      <c r="DD25" s="247">
        <v>42919</v>
      </c>
      <c r="DE25" s="105"/>
      <c r="DF25" s="189">
        <v>42951</v>
      </c>
      <c r="DG25" s="105"/>
      <c r="DH25" s="189">
        <v>42983</v>
      </c>
      <c r="DI25" s="105"/>
      <c r="DJ25" s="189">
        <v>43013</v>
      </c>
      <c r="DK25" s="105"/>
      <c r="DL25" s="189">
        <v>43046</v>
      </c>
      <c r="DM25" s="247"/>
      <c r="DN25" s="189">
        <v>43077</v>
      </c>
      <c r="DO25" s="204"/>
      <c r="DP25" s="357">
        <v>43114</v>
      </c>
      <c r="DQ25" s="105"/>
      <c r="DR25" s="189">
        <v>43146</v>
      </c>
      <c r="DS25" s="105"/>
      <c r="DT25" s="189">
        <v>43168</v>
      </c>
      <c r="DU25" s="247"/>
      <c r="DV25" s="247">
        <v>43200</v>
      </c>
      <c r="DW25" s="105"/>
      <c r="DX25" s="189">
        <v>43231</v>
      </c>
      <c r="DY25" s="105"/>
      <c r="DZ25" s="189">
        <v>43263</v>
      </c>
      <c r="EA25" s="105"/>
      <c r="EB25" s="189">
        <v>43294</v>
      </c>
      <c r="EC25" s="105"/>
      <c r="ED25" s="189">
        <v>43326</v>
      </c>
      <c r="EE25" s="105"/>
      <c r="EF25" s="189">
        <v>43327</v>
      </c>
      <c r="EG25" s="105"/>
      <c r="EH25" s="189">
        <v>43387</v>
      </c>
      <c r="EI25" s="105"/>
      <c r="EJ25" s="189">
        <v>43419</v>
      </c>
      <c r="EK25" s="105"/>
      <c r="EL25" s="189">
        <v>43452</v>
      </c>
      <c r="EM25" s="105"/>
      <c r="EN25" s="357">
        <v>43466</v>
      </c>
      <c r="EO25" s="105"/>
      <c r="EP25" s="189">
        <v>43498</v>
      </c>
      <c r="EQ25" s="105"/>
      <c r="ER25" s="189">
        <v>43527</v>
      </c>
      <c r="ES25" s="105"/>
      <c r="ET25" s="189">
        <v>43559</v>
      </c>
      <c r="EU25" s="105"/>
      <c r="EV25" s="189">
        <v>43590</v>
      </c>
      <c r="EW25" s="105"/>
      <c r="EX25" s="189">
        <v>43622</v>
      </c>
      <c r="EY25" s="247"/>
      <c r="EZ25" s="247">
        <v>43653</v>
      </c>
      <c r="FA25" s="105"/>
      <c r="FB25" s="189">
        <v>43685</v>
      </c>
      <c r="FC25" s="105"/>
      <c r="FD25" s="189">
        <v>43717</v>
      </c>
      <c r="FE25" s="247"/>
      <c r="FF25" s="189">
        <v>43748</v>
      </c>
      <c r="FG25" s="247"/>
      <c r="FH25" s="189">
        <v>43780</v>
      </c>
      <c r="FI25" s="247"/>
      <c r="FJ25" s="189">
        <v>43811</v>
      </c>
      <c r="FK25" s="105"/>
      <c r="FL25" s="357">
        <v>43831</v>
      </c>
      <c r="FM25" s="105"/>
      <c r="FN25" s="189">
        <v>43863</v>
      </c>
      <c r="FO25" s="247"/>
      <c r="FP25" s="247">
        <v>43893</v>
      </c>
      <c r="FQ25" s="105"/>
      <c r="FR25" s="189">
        <v>43925</v>
      </c>
      <c r="FS25" s="247"/>
      <c r="FT25" s="247">
        <v>43956</v>
      </c>
      <c r="FU25" s="105"/>
      <c r="FV25" s="189">
        <v>43988</v>
      </c>
      <c r="FW25" s="247"/>
      <c r="FX25" s="189">
        <v>44019</v>
      </c>
      <c r="FY25" s="105"/>
      <c r="FZ25" s="189">
        <v>44051</v>
      </c>
      <c r="GA25" s="105"/>
      <c r="GB25" s="189">
        <v>44083</v>
      </c>
      <c r="GC25" s="105"/>
      <c r="GD25" s="189">
        <v>44114</v>
      </c>
      <c r="GE25" s="105"/>
      <c r="GF25" s="189">
        <v>44146</v>
      </c>
      <c r="GG25" s="105"/>
      <c r="GH25" s="189">
        <v>44177</v>
      </c>
      <c r="GI25" s="105"/>
      <c r="GJ25" s="357">
        <v>44209</v>
      </c>
      <c r="GK25" s="105"/>
      <c r="GL25" s="189">
        <v>44228</v>
      </c>
      <c r="GM25" s="105"/>
      <c r="GN25" s="189">
        <v>44257</v>
      </c>
      <c r="GO25" s="247"/>
      <c r="GP25" s="189">
        <v>44289</v>
      </c>
      <c r="GQ25" s="105"/>
      <c r="GR25" s="189">
        <v>44320</v>
      </c>
      <c r="GS25" s="105"/>
      <c r="GT25" s="189">
        <v>44352</v>
      </c>
      <c r="GU25" s="105"/>
      <c r="GV25" s="189">
        <v>44383</v>
      </c>
      <c r="GW25" s="105"/>
      <c r="GX25" s="189">
        <v>44415</v>
      </c>
      <c r="GY25" s="247"/>
      <c r="GZ25" s="247">
        <v>44447</v>
      </c>
      <c r="HA25" s="105"/>
      <c r="HB25" s="189">
        <v>44478</v>
      </c>
      <c r="HC25" s="105"/>
      <c r="HD25" s="189">
        <v>44510</v>
      </c>
      <c r="HE25" s="105"/>
      <c r="HF25" s="189">
        <v>44541</v>
      </c>
      <c r="HG25" s="204"/>
      <c r="HH25" s="189">
        <v>44573</v>
      </c>
      <c r="HI25" s="105"/>
      <c r="HJ25" s="189">
        <v>44605</v>
      </c>
      <c r="HK25" s="105"/>
      <c r="HL25" s="189">
        <v>44634</v>
      </c>
      <c r="HM25" s="105"/>
      <c r="HN25" s="189">
        <v>44666</v>
      </c>
      <c r="HO25" s="105"/>
      <c r="HP25" s="189">
        <v>44698</v>
      </c>
      <c r="HQ25" s="105"/>
      <c r="HR25" s="189">
        <v>44730</v>
      </c>
      <c r="HS25" s="105"/>
      <c r="HT25" s="189">
        <v>44761</v>
      </c>
      <c r="HU25" s="204"/>
    </row>
    <row r="26" spans="2:229" ht="15" customHeight="1" thickTop="1">
      <c r="B26" s="485" t="s">
        <v>10</v>
      </c>
      <c r="C26" s="486"/>
      <c r="D26" s="486"/>
      <c r="E26" s="487"/>
      <c r="F26" s="647">
        <v>326.37</v>
      </c>
      <c r="G26" s="648"/>
      <c r="H26" s="647">
        <v>327.5</v>
      </c>
      <c r="I26" s="648"/>
      <c r="J26" s="647">
        <v>330.07</v>
      </c>
      <c r="K26" s="648"/>
      <c r="L26" s="647">
        <v>332.81</v>
      </c>
      <c r="M26" s="648"/>
      <c r="N26" s="646">
        <v>332.31</v>
      </c>
      <c r="O26" s="646"/>
      <c r="P26" s="646">
        <v>333.4</v>
      </c>
      <c r="Q26" s="646"/>
      <c r="R26" s="644">
        <v>334.42</v>
      </c>
      <c r="S26" s="646"/>
      <c r="T26" s="638">
        <v>333.59</v>
      </c>
      <c r="U26" s="639"/>
      <c r="V26" s="644">
        <v>334.51</v>
      </c>
      <c r="W26" s="646"/>
      <c r="X26" s="638">
        <v>334.05</v>
      </c>
      <c r="Y26" s="639"/>
      <c r="Z26" s="638">
        <v>333.42</v>
      </c>
      <c r="AA26" s="639"/>
      <c r="AB26" s="644">
        <v>336.54</v>
      </c>
      <c r="AC26" s="639"/>
      <c r="AD26" s="638">
        <v>339.88</v>
      </c>
      <c r="AE26" s="639"/>
      <c r="AF26" s="638">
        <v>342.05</v>
      </c>
      <c r="AG26" s="639"/>
      <c r="AH26" s="638">
        <v>344.93</v>
      </c>
      <c r="AI26" s="639"/>
      <c r="AJ26" s="638">
        <v>318.48</v>
      </c>
      <c r="AK26" s="639"/>
      <c r="AL26" s="479">
        <v>318.79000000000002</v>
      </c>
      <c r="AM26" s="480"/>
      <c r="AN26" s="479">
        <v>322.58</v>
      </c>
      <c r="AO26" s="480"/>
      <c r="AP26" s="479">
        <v>322.04000000000002</v>
      </c>
      <c r="AQ26" s="480"/>
      <c r="AR26" s="488">
        <v>321.52999999999997</v>
      </c>
      <c r="AS26" s="645"/>
      <c r="AT26" s="641">
        <v>321.64999999999998</v>
      </c>
      <c r="AU26" s="488"/>
      <c r="AV26" s="488">
        <v>299.31</v>
      </c>
      <c r="AW26" s="488"/>
      <c r="AX26" s="488">
        <v>299.31</v>
      </c>
      <c r="AY26" s="488"/>
      <c r="AZ26" s="488">
        <v>299.68</v>
      </c>
      <c r="BA26" s="488"/>
      <c r="BB26" s="488">
        <v>299.14999999999998</v>
      </c>
      <c r="BC26" s="488"/>
      <c r="BD26" s="488">
        <v>300.29000000000002</v>
      </c>
      <c r="BE26" s="488"/>
      <c r="BF26" s="488">
        <v>299.97000000000003</v>
      </c>
      <c r="BG26" s="488"/>
      <c r="BH26" s="488">
        <v>302.16000000000003</v>
      </c>
      <c r="BI26" s="488"/>
      <c r="BJ26" s="488">
        <v>302.72000000000003</v>
      </c>
      <c r="BK26" s="488"/>
      <c r="BL26" s="488">
        <v>303.33999999999997</v>
      </c>
      <c r="BM26" s="488"/>
      <c r="BN26" s="488">
        <v>302.85000000000002</v>
      </c>
      <c r="BO26" s="488"/>
      <c r="BP26" s="479">
        <v>303.41000000000003</v>
      </c>
      <c r="BQ26" s="480"/>
      <c r="BR26" s="479">
        <v>303.5</v>
      </c>
      <c r="BS26" s="481"/>
      <c r="BT26" s="559">
        <v>304.12</v>
      </c>
      <c r="BU26" s="480"/>
      <c r="BV26" s="480">
        <v>305.39</v>
      </c>
      <c r="BW26" s="488"/>
      <c r="BX26" s="480">
        <v>306.79000000000002</v>
      </c>
      <c r="BY26" s="488"/>
      <c r="BZ26" s="489">
        <v>307.23</v>
      </c>
      <c r="CA26" s="490"/>
      <c r="CB26" s="489">
        <v>307.20999999999998</v>
      </c>
      <c r="CC26" s="489"/>
      <c r="CD26" s="208">
        <v>307.10000000000002</v>
      </c>
      <c r="CE26" s="274"/>
      <c r="CF26" s="208">
        <v>309.58</v>
      </c>
      <c r="CG26" s="274"/>
      <c r="CH26" s="208">
        <v>309.41000000000003</v>
      </c>
      <c r="CI26" s="274"/>
      <c r="CJ26" s="208">
        <v>308.91000000000003</v>
      </c>
      <c r="CK26" s="274"/>
      <c r="CL26" s="208">
        <v>308.33999999999997</v>
      </c>
      <c r="CM26" s="274"/>
      <c r="CN26" s="208">
        <v>307.95999999999998</v>
      </c>
      <c r="CO26" s="274"/>
      <c r="CP26" s="208">
        <v>307.99</v>
      </c>
      <c r="CQ26" s="230"/>
      <c r="CR26" s="358">
        <v>308.45999999999998</v>
      </c>
      <c r="CS26" s="230"/>
      <c r="CT26" s="208">
        <v>307.5</v>
      </c>
      <c r="CU26" s="230"/>
      <c r="CV26" s="208">
        <v>306.95999999999998</v>
      </c>
      <c r="CW26" s="230"/>
      <c r="CX26" s="208">
        <v>307.79000000000002</v>
      </c>
      <c r="CY26" s="230"/>
      <c r="CZ26" s="208">
        <v>306.19</v>
      </c>
      <c r="DA26" s="230"/>
      <c r="DB26" s="208">
        <v>305.16000000000003</v>
      </c>
      <c r="DC26" s="274"/>
      <c r="DD26" s="230">
        <v>302.17</v>
      </c>
      <c r="DE26" s="230"/>
      <c r="DF26" s="208">
        <v>303.45</v>
      </c>
      <c r="DG26" s="230"/>
      <c r="DH26" s="208">
        <v>303.02999999999997</v>
      </c>
      <c r="DI26" s="274"/>
      <c r="DJ26" s="208">
        <v>301.92</v>
      </c>
      <c r="DK26" s="230"/>
      <c r="DL26" s="208">
        <v>302.13</v>
      </c>
      <c r="DM26" s="274"/>
      <c r="DN26" s="208">
        <v>302.7</v>
      </c>
      <c r="DO26" s="209"/>
      <c r="DP26" s="358">
        <v>303.24</v>
      </c>
      <c r="DQ26" s="230"/>
      <c r="DR26" s="208">
        <v>302.64999999999998</v>
      </c>
      <c r="DS26" s="230"/>
      <c r="DT26" s="208">
        <v>303.20999999999998</v>
      </c>
      <c r="DU26" s="274"/>
      <c r="DV26" s="230">
        <v>304.87</v>
      </c>
      <c r="DW26" s="230"/>
      <c r="DX26" s="208">
        <v>302.64999999999998</v>
      </c>
      <c r="DY26" s="230"/>
      <c r="DZ26" s="208">
        <v>303.11</v>
      </c>
      <c r="EA26" s="230"/>
      <c r="EB26" s="208">
        <v>304.13</v>
      </c>
      <c r="EC26" s="230"/>
      <c r="ED26" s="208">
        <v>304.75</v>
      </c>
      <c r="EE26" s="230"/>
      <c r="EF26" s="208">
        <v>305.01</v>
      </c>
      <c r="EG26" s="230"/>
      <c r="EH26" s="208">
        <v>305.45999999999998</v>
      </c>
      <c r="EI26" s="230"/>
      <c r="EJ26" s="208">
        <v>304.27</v>
      </c>
      <c r="EK26" s="230"/>
      <c r="EL26" s="208">
        <v>305.68</v>
      </c>
      <c r="EM26" s="230"/>
      <c r="EN26" s="358">
        <v>306.08</v>
      </c>
      <c r="EO26" s="230"/>
      <c r="EP26" s="208">
        <v>304.58999999999997</v>
      </c>
      <c r="EQ26" s="230"/>
      <c r="ER26" s="208">
        <v>304.61</v>
      </c>
      <c r="ES26" s="230"/>
      <c r="ET26" s="208">
        <v>306.76</v>
      </c>
      <c r="EU26" s="230"/>
      <c r="EV26" s="208">
        <v>308.20999999999998</v>
      </c>
      <c r="EW26" s="230"/>
      <c r="EX26" s="208">
        <v>308.99</v>
      </c>
      <c r="EY26" s="274"/>
      <c r="EZ26" s="230">
        <v>310.38</v>
      </c>
      <c r="FA26" s="230"/>
      <c r="FB26" s="208">
        <v>308.25</v>
      </c>
      <c r="FC26" s="230"/>
      <c r="FD26" s="208">
        <v>310.04000000000002</v>
      </c>
      <c r="FE26" s="274"/>
      <c r="FF26" s="208">
        <v>310.06</v>
      </c>
      <c r="FG26" s="274"/>
      <c r="FH26" s="208">
        <v>306.42</v>
      </c>
      <c r="FI26" s="274"/>
      <c r="FJ26" s="208">
        <v>306.68</v>
      </c>
      <c r="FK26" s="230"/>
      <c r="FL26" s="358">
        <v>305.93</v>
      </c>
      <c r="FM26" s="230"/>
      <c r="FN26" s="208">
        <v>303.97000000000003</v>
      </c>
      <c r="FO26" s="274"/>
      <c r="FP26" s="230">
        <v>302.77</v>
      </c>
      <c r="FQ26" s="230"/>
      <c r="FR26" s="208">
        <v>302.52</v>
      </c>
      <c r="FS26" s="274"/>
      <c r="FT26" s="230">
        <v>307.11</v>
      </c>
      <c r="FU26" s="230"/>
      <c r="FV26" s="208">
        <v>308.75</v>
      </c>
      <c r="FW26" s="274"/>
      <c r="FX26" s="208">
        <v>309.83</v>
      </c>
      <c r="FY26" s="230"/>
      <c r="FZ26" s="208">
        <v>309.36</v>
      </c>
      <c r="GA26" s="230"/>
      <c r="GB26" s="208">
        <v>310.24</v>
      </c>
      <c r="GC26" s="230"/>
      <c r="GD26" s="208">
        <v>310.44</v>
      </c>
      <c r="GE26" s="230"/>
      <c r="GF26" s="208">
        <v>311.04000000000002</v>
      </c>
      <c r="GG26" s="230"/>
      <c r="GH26" s="208">
        <v>312.41000000000003</v>
      </c>
      <c r="GI26" s="230"/>
      <c r="GJ26" s="358">
        <v>313.75</v>
      </c>
      <c r="GK26" s="230"/>
      <c r="GL26" s="208">
        <v>312.19</v>
      </c>
      <c r="GM26" s="230"/>
      <c r="GN26" s="208">
        <v>311.26</v>
      </c>
      <c r="GO26" s="274"/>
      <c r="GP26" s="208">
        <v>310.95</v>
      </c>
      <c r="GQ26" s="230"/>
      <c r="GR26" s="208">
        <v>309.16000000000003</v>
      </c>
      <c r="GS26" s="230"/>
      <c r="GT26" s="208">
        <v>312.11</v>
      </c>
      <c r="GU26" s="230"/>
      <c r="GV26" s="208">
        <v>313.85000000000002</v>
      </c>
      <c r="GW26" s="230"/>
      <c r="GX26" s="208">
        <v>313.57</v>
      </c>
      <c r="GY26" s="274"/>
      <c r="GZ26" s="230">
        <v>316.08</v>
      </c>
      <c r="HA26" s="230"/>
      <c r="HB26" s="208">
        <v>317.12</v>
      </c>
      <c r="HC26" s="230"/>
      <c r="HD26" s="208">
        <v>316.74</v>
      </c>
      <c r="HE26" s="230"/>
      <c r="HF26" s="208">
        <v>317.70999999999998</v>
      </c>
      <c r="HG26" s="209"/>
      <c r="HH26" s="208">
        <v>318.12</v>
      </c>
      <c r="HI26" s="230"/>
      <c r="HJ26" s="208">
        <v>319.44</v>
      </c>
      <c r="HK26" s="230"/>
      <c r="HL26" s="208">
        <v>322.2</v>
      </c>
      <c r="HM26" s="230"/>
      <c r="HN26" s="208">
        <v>323.39999999999998</v>
      </c>
      <c r="HO26" s="230"/>
      <c r="HP26" s="208">
        <v>326.52</v>
      </c>
      <c r="HQ26" s="230"/>
      <c r="HR26" s="208">
        <v>330.4</v>
      </c>
      <c r="HS26" s="230"/>
      <c r="HT26" s="208">
        <v>342.79</v>
      </c>
      <c r="HU26" s="209"/>
    </row>
    <row r="27" spans="2:229" ht="15" customHeight="1">
      <c r="B27" s="548" t="s">
        <v>55</v>
      </c>
      <c r="C27" s="549"/>
      <c r="D27" s="549"/>
      <c r="E27" s="550"/>
      <c r="F27" s="600">
        <f>F26/309.43-1</f>
        <v>5.4745822964806345E-2</v>
      </c>
      <c r="G27" s="640"/>
      <c r="H27" s="600">
        <f>H26/313.8-1</f>
        <v>4.3658381134480617E-2</v>
      </c>
      <c r="I27" s="640"/>
      <c r="J27" s="600">
        <f>J26/310.86-1</f>
        <v>6.1796307019236885E-2</v>
      </c>
      <c r="K27" s="640"/>
      <c r="L27" s="600">
        <f>L26/311.43-1</f>
        <v>6.8651061233664157E-2</v>
      </c>
      <c r="M27" s="640"/>
      <c r="N27" s="119">
        <f>N26/314.8-1</f>
        <v>5.5622617534942798E-2</v>
      </c>
      <c r="O27" s="119"/>
      <c r="P27" s="119">
        <f>P26/313.41-1</f>
        <v>6.3782266041287672E-2</v>
      </c>
      <c r="Q27" s="119"/>
      <c r="R27" s="119">
        <f>R26/312.89-1</f>
        <v>6.8810124964044928E-2</v>
      </c>
      <c r="S27" s="119"/>
      <c r="T27" s="600">
        <f>T26/316.31-1</f>
        <v>5.4629951629730167E-2</v>
      </c>
      <c r="U27" s="640"/>
      <c r="V27" s="119">
        <f>V26/317.55-1</f>
        <v>5.3408911982364859E-2</v>
      </c>
      <c r="W27" s="119"/>
      <c r="X27" s="600">
        <f>X26/319.09-1</f>
        <v>4.6883324453915964E-2</v>
      </c>
      <c r="Y27" s="640"/>
      <c r="Z27" s="600">
        <f>Z26/320.71-1</f>
        <v>3.9630819120077376E-2</v>
      </c>
      <c r="AA27" s="640"/>
      <c r="AB27" s="119">
        <f>AB26/320.85-1</f>
        <v>4.8901355773726118E-2</v>
      </c>
      <c r="AC27" s="119"/>
      <c r="AD27" s="119">
        <f>AD26/326.37-1</f>
        <v>4.1394736035787583E-2</v>
      </c>
      <c r="AE27" s="119"/>
      <c r="AF27" s="119">
        <f>AF26/327.5-1</f>
        <v>4.4427480916030548E-2</v>
      </c>
      <c r="AG27" s="119"/>
      <c r="AH27" s="119">
        <f>AH26/330.07-1</f>
        <v>4.502075317356935E-2</v>
      </c>
      <c r="AI27" s="119"/>
      <c r="AJ27" s="119">
        <f>AJ26/332.81-1</f>
        <v>-4.3057600432679255E-2</v>
      </c>
      <c r="AK27" s="119"/>
      <c r="AL27" s="119">
        <f>AL26/332.31-1</f>
        <v>-4.0684902651138888E-2</v>
      </c>
      <c r="AM27" s="119"/>
      <c r="AN27" s="119">
        <f>AN26/333.4-1</f>
        <v>-3.2453509298140393E-2</v>
      </c>
      <c r="AO27" s="119"/>
      <c r="AP27" s="119">
        <f>AP26/334.42-1</f>
        <v>-3.7019317026493637E-2</v>
      </c>
      <c r="AQ27" s="119"/>
      <c r="AR27" s="600">
        <f>AR26/333.59-1</f>
        <v>-3.6152162834617307E-2</v>
      </c>
      <c r="AS27" s="640"/>
      <c r="AT27" s="642">
        <v>-3.8444291650473916E-2</v>
      </c>
      <c r="AU27" s="643"/>
      <c r="AV27" s="119" t="s">
        <v>53</v>
      </c>
      <c r="AW27" s="119"/>
      <c r="AX27" s="119" t="s">
        <v>53</v>
      </c>
      <c r="AY27" s="119"/>
      <c r="AZ27" s="119" t="s">
        <v>53</v>
      </c>
      <c r="BA27" s="119"/>
      <c r="BB27" s="119" t="s">
        <v>53</v>
      </c>
      <c r="BC27" s="119"/>
      <c r="BD27" s="119" t="s">
        <v>53</v>
      </c>
      <c r="BE27" s="119"/>
      <c r="BF27" s="119" t="s">
        <v>53</v>
      </c>
      <c r="BG27" s="119"/>
      <c r="BH27" s="119" t="s">
        <v>53</v>
      </c>
      <c r="BI27" s="119"/>
      <c r="BJ27" s="119" t="s">
        <v>53</v>
      </c>
      <c r="BK27" s="119"/>
      <c r="BL27" s="119" t="s">
        <v>53</v>
      </c>
      <c r="BM27" s="119"/>
      <c r="BN27" s="119" t="s">
        <v>53</v>
      </c>
      <c r="BO27" s="119"/>
      <c r="BP27" s="192" t="s">
        <v>53</v>
      </c>
      <c r="BQ27" s="273"/>
      <c r="BR27" s="192">
        <f>BR26/AT26-1</f>
        <v>-5.6427794186227231E-2</v>
      </c>
      <c r="BS27" s="568"/>
      <c r="BT27" s="517">
        <v>1.6E-2</v>
      </c>
      <c r="BU27" s="273"/>
      <c r="BV27" s="273">
        <v>0.02</v>
      </c>
      <c r="BW27" s="460"/>
      <c r="BX27" s="273">
        <v>2.4E-2</v>
      </c>
      <c r="BY27" s="460"/>
      <c r="BZ27" s="460">
        <v>2.7009861273608715E-2</v>
      </c>
      <c r="CA27" s="192"/>
      <c r="CB27" s="460">
        <v>2.3044390422591432E-2</v>
      </c>
      <c r="CC27" s="460"/>
      <c r="CD27" s="192">
        <v>2.4E-2</v>
      </c>
      <c r="CE27" s="273"/>
      <c r="CF27" s="192">
        <v>2.5000000000000001E-2</v>
      </c>
      <c r="CG27" s="273"/>
      <c r="CH27" s="192">
        <v>2.1999999999999999E-2</v>
      </c>
      <c r="CI27" s="273"/>
      <c r="CJ27" s="192">
        <v>1.7999999999999999E-2</v>
      </c>
      <c r="CK27" s="273"/>
      <c r="CL27" s="192">
        <v>1.7999999999999999E-2</v>
      </c>
      <c r="CM27" s="273"/>
      <c r="CN27" s="192">
        <v>1.4999999999999999E-2</v>
      </c>
      <c r="CO27" s="273"/>
      <c r="CP27" s="192">
        <v>1.4999999999999999E-2</v>
      </c>
      <c r="CQ27" s="193"/>
      <c r="CR27" s="271">
        <v>1.4E-2</v>
      </c>
      <c r="CS27" s="193"/>
      <c r="CT27" s="192">
        <v>7.0000000000000001E-3</v>
      </c>
      <c r="CU27" s="193"/>
      <c r="CV27" s="192">
        <v>1E-3</v>
      </c>
      <c r="CW27" s="193"/>
      <c r="CX27" s="192">
        <v>2E-3</v>
      </c>
      <c r="CY27" s="193"/>
      <c r="CZ27" s="192">
        <v>-3.0000000000000001E-3</v>
      </c>
      <c r="DA27" s="193"/>
      <c r="DB27" s="192">
        <v>-6.0000000000000001E-3</v>
      </c>
      <c r="DC27" s="273"/>
      <c r="DD27" s="193">
        <v>-2.4E-2</v>
      </c>
      <c r="DE27" s="193"/>
      <c r="DF27" s="192">
        <v>-1.9E-2</v>
      </c>
      <c r="DG27" s="193"/>
      <c r="DH27" s="192">
        <v>-1.9E-2</v>
      </c>
      <c r="DI27" s="273"/>
      <c r="DJ27" s="192">
        <v>-2.1000000000000001E-2</v>
      </c>
      <c r="DK27" s="193"/>
      <c r="DL27" s="192">
        <v>-1.9E-2</v>
      </c>
      <c r="DM27" s="273"/>
      <c r="DN27" s="192">
        <v>-1.7000000000000001E-2</v>
      </c>
      <c r="DO27" s="206"/>
      <c r="DP27" s="271">
        <v>-1.7000000000000001E-2</v>
      </c>
      <c r="DQ27" s="193"/>
      <c r="DR27" s="192">
        <v>-1.6E-2</v>
      </c>
      <c r="DS27" s="193"/>
      <c r="DT27" s="192">
        <v>-1.2E-2</v>
      </c>
      <c r="DU27" s="273"/>
      <c r="DV27" s="193">
        <v>-9.4869878813477193E-3</v>
      </c>
      <c r="DW27" s="193"/>
      <c r="DX27" s="192">
        <v>-1.2E-2</v>
      </c>
      <c r="DY27" s="193"/>
      <c r="DZ27" s="192">
        <v>-7.0000000000000001E-3</v>
      </c>
      <c r="EA27" s="193"/>
      <c r="EB27" s="192">
        <v>6.0000000000000001E-3</v>
      </c>
      <c r="EC27" s="193"/>
      <c r="ED27" s="192">
        <v>4.0000000000000001E-3</v>
      </c>
      <c r="EE27" s="193"/>
      <c r="EF27" s="192">
        <v>6.5340065340064868E-3</v>
      </c>
      <c r="EG27" s="193"/>
      <c r="EH27" s="192">
        <v>1.1724960254371863E-2</v>
      </c>
      <c r="EI27" s="193"/>
      <c r="EJ27" s="192">
        <v>7.0000000000000001E-3</v>
      </c>
      <c r="EK27" s="193"/>
      <c r="EL27" s="192">
        <v>9.844730756524589E-3</v>
      </c>
      <c r="EM27" s="193"/>
      <c r="EN27" s="271">
        <v>9.365519060809735E-3</v>
      </c>
      <c r="EO27" s="193"/>
      <c r="EP27" s="192">
        <v>6.4100446059804916E-3</v>
      </c>
      <c r="EQ27" s="193"/>
      <c r="ER27" s="192">
        <v>4.6172619636557499E-3</v>
      </c>
      <c r="ES27" s="193"/>
      <c r="ET27" s="192">
        <v>6.1993636632007298E-3</v>
      </c>
      <c r="EU27" s="193"/>
      <c r="EV27" s="192">
        <v>1.8371055674871961E-2</v>
      </c>
      <c r="EW27" s="193"/>
      <c r="EX27" s="192">
        <v>1.939889808980233E-2</v>
      </c>
      <c r="EY27" s="273"/>
      <c r="EZ27" s="193">
        <v>2.0550422516687039E-2</v>
      </c>
      <c r="FA27" s="193"/>
      <c r="FB27" s="192">
        <v>1.1484823625922846E-2</v>
      </c>
      <c r="FC27" s="193"/>
      <c r="FD27" s="192">
        <v>1.6491262581554755E-2</v>
      </c>
      <c r="FE27" s="273"/>
      <c r="FF27" s="192">
        <v>1.5059254894257856E-2</v>
      </c>
      <c r="FG27" s="273"/>
      <c r="FH27" s="192">
        <f>FH26/EJ26-1</f>
        <v>7.0660926151115966E-3</v>
      </c>
      <c r="FI27" s="273"/>
      <c r="FJ27" s="192">
        <f>FJ26/EL26-1</f>
        <v>3.2713949227951566E-3</v>
      </c>
      <c r="FK27" s="193"/>
      <c r="FL27" s="271">
        <f>FL26/EN26-1</f>
        <v>-4.9006795608985687E-4</v>
      </c>
      <c r="FM27" s="193"/>
      <c r="FN27" s="192">
        <f t="shared" ref="FN27" si="59">FN26/EP26-1</f>
        <v>-2.0355231622835035E-3</v>
      </c>
      <c r="FO27" s="273"/>
      <c r="FP27" s="193">
        <f t="shared" ref="FP27" si="60">FP26/ER26-1</f>
        <v>-6.0405108171105448E-3</v>
      </c>
      <c r="FQ27" s="193"/>
      <c r="FR27" s="192">
        <f t="shared" ref="FR27" si="61">FR26/ET26-1</f>
        <v>-1.3821880297300804E-2</v>
      </c>
      <c r="FS27" s="273"/>
      <c r="FT27" s="193">
        <f t="shared" ref="FT27" si="62">FT26/EV26-1</f>
        <v>-3.5689951656336927E-3</v>
      </c>
      <c r="FU27" s="193"/>
      <c r="FV27" s="192">
        <f t="shared" ref="FV27" si="63">FV26/EX26-1</f>
        <v>-7.7672416583063342E-4</v>
      </c>
      <c r="FW27" s="273"/>
      <c r="FX27" s="192">
        <f t="shared" ref="FX27" si="64">FX26/EZ26-1</f>
        <v>-1.7720213931310402E-3</v>
      </c>
      <c r="FY27" s="193"/>
      <c r="FZ27" s="192">
        <f t="shared" ref="FZ27" si="65">FZ26/FB26-1</f>
        <v>3.6009732360098301E-3</v>
      </c>
      <c r="GA27" s="193"/>
      <c r="GB27" s="192">
        <f t="shared" ref="GB27" si="66">GB26/FD26-1</f>
        <v>6.4507805444447008E-4</v>
      </c>
      <c r="GC27" s="193"/>
      <c r="GD27" s="192">
        <f t="shared" ref="GD27" si="67">GD26/FF26-1</f>
        <v>1.2255692446623279E-3</v>
      </c>
      <c r="GE27" s="193"/>
      <c r="GF27" s="192">
        <f t="shared" ref="GF27" si="68">GF26/FH26-1</f>
        <v>1.5077344820834115E-2</v>
      </c>
      <c r="GG27" s="193"/>
      <c r="GH27" s="192">
        <f t="shared" ref="GH27" si="69">GH26/FJ26-1</f>
        <v>1.8683970262162619E-2</v>
      </c>
      <c r="GI27" s="193"/>
      <c r="GJ27" s="271">
        <v>-1.7720213931310402E-3</v>
      </c>
      <c r="GK27" s="193"/>
      <c r="GL27" s="192">
        <f>GL26/FN26-1</f>
        <v>2.7042142316675788E-2</v>
      </c>
      <c r="GM27" s="193"/>
      <c r="GN27" s="192">
        <f>GN26/FP26-1</f>
        <v>2.8041087293985578E-2</v>
      </c>
      <c r="GO27" s="273"/>
      <c r="GP27" s="192">
        <f>GP26/FR26-1</f>
        <v>2.7865926219754034E-2</v>
      </c>
      <c r="GQ27" s="193"/>
      <c r="GR27" s="192">
        <f>GR26/FT26-1</f>
        <v>6.6751326886131945E-3</v>
      </c>
      <c r="GS27" s="193"/>
      <c r="GT27" s="192">
        <f>GT26/FV26-1</f>
        <v>1.08825910931174E-2</v>
      </c>
      <c r="GU27" s="193"/>
      <c r="GV27" s="192">
        <f>GV26/FX26-1</f>
        <v>1.2974857179743893E-2</v>
      </c>
      <c r="GW27" s="193"/>
      <c r="GX27" s="192">
        <f>GX26/FZ26-1</f>
        <v>1.360874062580808E-2</v>
      </c>
      <c r="GY27" s="273"/>
      <c r="GZ27" s="193">
        <f>GZ26/GB26-1</f>
        <v>1.882413615265599E-2</v>
      </c>
      <c r="HA27" s="193"/>
      <c r="HB27" s="192">
        <f>HB26/GD26-1</f>
        <v>2.1517845638448607E-2</v>
      </c>
      <c r="HC27" s="193"/>
      <c r="HD27" s="192">
        <f>HD26/GF26-1</f>
        <v>1.8325617283950546E-2</v>
      </c>
      <c r="HE27" s="193"/>
      <c r="HF27" s="192">
        <f>HF26/GH26-1</f>
        <v>1.6964885887135406E-2</v>
      </c>
      <c r="HG27" s="206"/>
      <c r="HH27" s="192">
        <f>HH26/GJ26-1</f>
        <v>1.3928286852589622E-2</v>
      </c>
      <c r="HI27" s="193"/>
      <c r="HJ27" s="192">
        <f>HJ26/GL26-1</f>
        <v>2.3223037252954937E-2</v>
      </c>
      <c r="HK27" s="193"/>
      <c r="HL27" s="192">
        <f>HL26/GN26-1</f>
        <v>3.5147465141682099E-2</v>
      </c>
      <c r="HM27" s="193"/>
      <c r="HN27" s="192">
        <f>HN26/GP26-1</f>
        <v>4.0038591413410485E-2</v>
      </c>
      <c r="HO27" s="193"/>
      <c r="HP27" s="192">
        <f>HP26/GR26-1</f>
        <v>5.6152154224349715E-2</v>
      </c>
      <c r="HQ27" s="193"/>
      <c r="HR27" s="192">
        <f>HR26/GT26-1</f>
        <v>5.8601134215500839E-2</v>
      </c>
      <c r="HS27" s="193"/>
      <c r="HT27" s="192">
        <f>HT26/GV26-1</f>
        <v>9.2209654293452292E-2</v>
      </c>
      <c r="HU27" s="206"/>
    </row>
    <row r="28" spans="2:229" ht="15" customHeight="1" thickBot="1">
      <c r="B28" s="482" t="s">
        <v>56</v>
      </c>
      <c r="C28" s="483"/>
      <c r="D28" s="483"/>
      <c r="E28" s="484"/>
      <c r="F28" s="600">
        <f>F26/320.85-1</f>
        <v>1.7204301075268713E-2</v>
      </c>
      <c r="G28" s="640"/>
      <c r="H28" s="600">
        <f>H26/F26-1</f>
        <v>3.4623280326009365E-3</v>
      </c>
      <c r="I28" s="640"/>
      <c r="J28" s="600">
        <f>J26/H26-1</f>
        <v>7.8473282442748094E-3</v>
      </c>
      <c r="K28" s="640"/>
      <c r="L28" s="600">
        <f>L26/J26-1</f>
        <v>8.3012694276971555E-3</v>
      </c>
      <c r="M28" s="640"/>
      <c r="N28" s="600">
        <f>N26/L26-1</f>
        <v>-1.5023587031639529E-3</v>
      </c>
      <c r="O28" s="640"/>
      <c r="P28" s="600">
        <f>P26/N26-1</f>
        <v>3.2800698143298224E-3</v>
      </c>
      <c r="Q28" s="640"/>
      <c r="R28" s="600">
        <f>R26/P26-1</f>
        <v>3.0593881223757169E-3</v>
      </c>
      <c r="S28" s="640"/>
      <c r="T28" s="600">
        <f>T26/334.42-1</f>
        <v>-2.481908976735947E-3</v>
      </c>
      <c r="U28" s="640"/>
      <c r="V28" s="600">
        <f>V26/333.59-1</f>
        <v>2.7578764351450236E-3</v>
      </c>
      <c r="W28" s="640"/>
      <c r="X28" s="600">
        <f>X26/334.51-1</f>
        <v>-1.375145735553418E-3</v>
      </c>
      <c r="Y28" s="640"/>
      <c r="Z28" s="600">
        <f>Z26/334.05-1</f>
        <v>-1.8859452177817371E-3</v>
      </c>
      <c r="AA28" s="640"/>
      <c r="AB28" s="600">
        <f>AB26/Z26-1</f>
        <v>9.3575670325716231E-3</v>
      </c>
      <c r="AC28" s="640"/>
      <c r="AD28" s="600">
        <f>AD26/AB26-1</f>
        <v>9.9245260593092688E-3</v>
      </c>
      <c r="AE28" s="640"/>
      <c r="AF28" s="600">
        <f>AF26/AD26-1</f>
        <v>6.384606331646614E-3</v>
      </c>
      <c r="AG28" s="640"/>
      <c r="AH28" s="600">
        <f>AH26/AF26-1</f>
        <v>8.4198216634994161E-3</v>
      </c>
      <c r="AI28" s="640"/>
      <c r="AJ28" s="600">
        <f>AJ26/AH26-1</f>
        <v>-7.668222537906233E-2</v>
      </c>
      <c r="AK28" s="640"/>
      <c r="AL28" s="600">
        <f>AL26/AJ26-1</f>
        <v>9.7337352424009538E-4</v>
      </c>
      <c r="AM28" s="640"/>
      <c r="AN28" s="600">
        <f>AN26/AL26-1</f>
        <v>1.1888704162614783E-2</v>
      </c>
      <c r="AO28" s="640"/>
      <c r="AP28" s="600">
        <f>AP26/AN26-1</f>
        <v>-1.674003348006603E-3</v>
      </c>
      <c r="AQ28" s="640"/>
      <c r="AR28" s="600">
        <f>AR26/AP26-1</f>
        <v>-1.5836542044468382E-3</v>
      </c>
      <c r="AS28" s="640"/>
      <c r="AT28" s="567">
        <v>3.7321556308889114E-4</v>
      </c>
      <c r="AU28" s="415"/>
      <c r="AV28" s="415">
        <v>-2.4330089321424886E-3</v>
      </c>
      <c r="AW28" s="415"/>
      <c r="AX28" s="415">
        <v>0</v>
      </c>
      <c r="AY28" s="415"/>
      <c r="AZ28" s="415">
        <v>1.2361765393738011E-3</v>
      </c>
      <c r="BA28" s="415"/>
      <c r="BB28" s="415">
        <v>-1.7685531233316842E-3</v>
      </c>
      <c r="BC28" s="415"/>
      <c r="BD28" s="415">
        <v>3.8107972589003225E-3</v>
      </c>
      <c r="BE28" s="415"/>
      <c r="BF28" s="415">
        <v>-1.0656365513337374E-3</v>
      </c>
      <c r="BG28" s="415"/>
      <c r="BH28" s="415">
        <v>7.0000000000000001E-3</v>
      </c>
      <c r="BI28" s="415"/>
      <c r="BJ28" s="415">
        <v>2E-3</v>
      </c>
      <c r="BK28" s="415"/>
      <c r="BL28" s="415">
        <v>2E-3</v>
      </c>
      <c r="BM28" s="415"/>
      <c r="BN28" s="415">
        <v>-2E-3</v>
      </c>
      <c r="BO28" s="415"/>
      <c r="BP28" s="194">
        <v>2E-3</v>
      </c>
      <c r="BQ28" s="267"/>
      <c r="BR28" s="194">
        <v>0</v>
      </c>
      <c r="BS28" s="509"/>
      <c r="BT28" s="560">
        <v>2E-3</v>
      </c>
      <c r="BU28" s="267"/>
      <c r="BV28" s="195">
        <v>4.0000000000000001E-3</v>
      </c>
      <c r="BW28" s="267"/>
      <c r="BX28" s="195">
        <v>5.0000000000000001E-3</v>
      </c>
      <c r="BY28" s="267"/>
      <c r="BZ28" s="194">
        <v>1.4342058085334841E-3</v>
      </c>
      <c r="CA28" s="195"/>
      <c r="CB28" s="194">
        <v>-6.5097809458847244E-5</v>
      </c>
      <c r="CC28" s="267"/>
      <c r="CD28" s="194">
        <v>-4.0000000000000002E-4</v>
      </c>
      <c r="CE28" s="267"/>
      <c r="CF28" s="194">
        <v>8.0000000000000002E-3</v>
      </c>
      <c r="CG28" s="267"/>
      <c r="CH28" s="194">
        <v>-1E-3</v>
      </c>
      <c r="CI28" s="267"/>
      <c r="CJ28" s="194">
        <v>-1.6000000000000001E-3</v>
      </c>
      <c r="CK28" s="267"/>
      <c r="CL28" s="194">
        <v>-2E-3</v>
      </c>
      <c r="CM28" s="267"/>
      <c r="CN28" s="194">
        <v>-1E-3</v>
      </c>
      <c r="CO28" s="267"/>
      <c r="CP28" s="194">
        <v>0</v>
      </c>
      <c r="CQ28" s="195"/>
      <c r="CR28" s="301">
        <v>1.5E-3</v>
      </c>
      <c r="CS28" s="195"/>
      <c r="CT28" s="194">
        <v>-3.0999999999999999E-3</v>
      </c>
      <c r="CU28" s="195"/>
      <c r="CV28" s="194">
        <v>-2E-3</v>
      </c>
      <c r="CW28" s="195"/>
      <c r="CX28" s="194">
        <v>3.0000000000000001E-3</v>
      </c>
      <c r="CY28" s="195"/>
      <c r="CZ28" s="194">
        <v>-5.1999999999999998E-3</v>
      </c>
      <c r="DA28" s="195"/>
      <c r="DB28" s="312">
        <v>-3.0000000000000001E-3</v>
      </c>
      <c r="DC28" s="343"/>
      <c r="DD28" s="313">
        <v>-1E-3</v>
      </c>
      <c r="DE28" s="313"/>
      <c r="DF28" s="312">
        <v>4.0000000000000001E-3</v>
      </c>
      <c r="DG28" s="313"/>
      <c r="DH28" s="194">
        <v>-1E-3</v>
      </c>
      <c r="DI28" s="267"/>
      <c r="DJ28" s="194">
        <v>-4.0000000000000001E-3</v>
      </c>
      <c r="DK28" s="195"/>
      <c r="DL28" s="312">
        <v>1E-3</v>
      </c>
      <c r="DM28" s="343"/>
      <c r="DN28" s="312">
        <v>2E-3</v>
      </c>
      <c r="DO28" s="445"/>
      <c r="DP28" s="380">
        <v>2E-3</v>
      </c>
      <c r="DQ28" s="313"/>
      <c r="DR28" s="312">
        <v>-2E-3</v>
      </c>
      <c r="DS28" s="313"/>
      <c r="DT28" s="312">
        <v>1.9E-3</v>
      </c>
      <c r="DU28" s="343"/>
      <c r="DV28" s="313">
        <v>5.4747534711916401E-3</v>
      </c>
      <c r="DW28" s="313"/>
      <c r="DX28" s="312">
        <v>-7.0000000000000001E-3</v>
      </c>
      <c r="DY28" s="313"/>
      <c r="DZ28" s="312">
        <v>2E-3</v>
      </c>
      <c r="EA28" s="313"/>
      <c r="EB28" s="312">
        <v>3.0000000000000001E-3</v>
      </c>
      <c r="EC28" s="313"/>
      <c r="ED28" s="312">
        <v>2E-3</v>
      </c>
      <c r="EE28" s="313"/>
      <c r="EF28" s="312">
        <v>8.5315832649701662E-4</v>
      </c>
      <c r="EG28" s="313"/>
      <c r="EH28" s="210">
        <v>1.4753614635585333E-3</v>
      </c>
      <c r="EI28" s="231"/>
      <c r="EJ28" s="210">
        <v>-4.0000000000000001E-3</v>
      </c>
      <c r="EK28" s="231"/>
      <c r="EL28" s="210">
        <v>4.6340421336314996E-3</v>
      </c>
      <c r="EM28" s="231"/>
      <c r="EN28" s="359">
        <v>1.308557969117885E-3</v>
      </c>
      <c r="EO28" s="231"/>
      <c r="EP28" s="210">
        <v>-4.8680083638265037E-3</v>
      </c>
      <c r="EQ28" s="231"/>
      <c r="ER28" s="210">
        <v>6.5662037493252612E-5</v>
      </c>
      <c r="ES28" s="231"/>
      <c r="ET28" s="210">
        <v>7.0582055743408922E-3</v>
      </c>
      <c r="EU28" s="231"/>
      <c r="EV28" s="210">
        <v>4.726822271482467E-3</v>
      </c>
      <c r="EW28" s="231"/>
      <c r="EX28" s="210">
        <v>2.5307420265403557E-3</v>
      </c>
      <c r="EY28" s="286"/>
      <c r="EZ28" s="231">
        <v>4.498527460435664E-3</v>
      </c>
      <c r="FA28" s="231"/>
      <c r="FB28" s="210">
        <v>-6.8625555770346347E-3</v>
      </c>
      <c r="FC28" s="231"/>
      <c r="FD28" s="210">
        <v>5.8069748580698022E-3</v>
      </c>
      <c r="FE28" s="286"/>
      <c r="FF28" s="210">
        <v>6.4507805444424804E-5</v>
      </c>
      <c r="FG28" s="286"/>
      <c r="FH28" s="210">
        <f>FH26/FF26-1</f>
        <v>-1.1739663290975866E-2</v>
      </c>
      <c r="FI28" s="286"/>
      <c r="FJ28" s="210">
        <f>FJ26/FH26-1</f>
        <v>8.485085829905703E-4</v>
      </c>
      <c r="FK28" s="231"/>
      <c r="FL28" s="359">
        <f>FL26/FJ26-1</f>
        <v>-2.4455458458327861E-3</v>
      </c>
      <c r="FM28" s="231"/>
      <c r="FN28" s="210">
        <f t="shared" ref="FN28" si="70">FN26/FL26-1</f>
        <v>-6.4066943418428224E-3</v>
      </c>
      <c r="FO28" s="286"/>
      <c r="FP28" s="231">
        <f t="shared" ref="FP28" si="71">FP26/FN26-1</f>
        <v>-3.9477580024346315E-3</v>
      </c>
      <c r="FQ28" s="231"/>
      <c r="FR28" s="210">
        <f t="shared" ref="FR28" si="72">FR26/FP26-1</f>
        <v>-8.2570928427516677E-4</v>
      </c>
      <c r="FS28" s="286"/>
      <c r="FT28" s="231">
        <f t="shared" ref="FT28" si="73">FT26/FR26-1</f>
        <v>1.5172550575168753E-2</v>
      </c>
      <c r="FU28" s="231"/>
      <c r="FV28" s="210">
        <f t="shared" ref="FV28" si="74">FV26/FT26-1</f>
        <v>5.3401061508904224E-3</v>
      </c>
      <c r="FW28" s="286"/>
      <c r="FX28" s="210">
        <f t="shared" ref="FX28" si="75">FX26/FV26-1</f>
        <v>3.4979757085020768E-3</v>
      </c>
      <c r="FY28" s="231"/>
      <c r="FZ28" s="210">
        <f t="shared" ref="FZ28" si="76">FZ26/FX26-1</f>
        <v>-1.5169609140495144E-3</v>
      </c>
      <c r="GA28" s="231"/>
      <c r="GB28" s="210">
        <f t="shared" ref="GB28" si="77">GB26/FZ26-1</f>
        <v>2.8445823635894207E-3</v>
      </c>
      <c r="GC28" s="231"/>
      <c r="GD28" s="210">
        <f t="shared" ref="GD28" si="78">GD26/GB26-1</f>
        <v>6.4466219700864968E-4</v>
      </c>
      <c r="GE28" s="231"/>
      <c r="GF28" s="210">
        <f>GF26/GD26-1</f>
        <v>1.9327406262079627E-3</v>
      </c>
      <c r="GG28" s="231"/>
      <c r="GH28" s="210">
        <f>GH26/GF26-1</f>
        <v>4.404578189300512E-3</v>
      </c>
      <c r="GI28" s="231"/>
      <c r="GJ28" s="359">
        <v>3.4979757085020799E-3</v>
      </c>
      <c r="GK28" s="231"/>
      <c r="GL28" s="210">
        <f>GL26/GJ26-1</f>
        <v>-4.9721115537848526E-3</v>
      </c>
      <c r="GM28" s="231"/>
      <c r="GN28" s="210">
        <f>GN26/GL26-1</f>
        <v>-2.9789551234825629E-3</v>
      </c>
      <c r="GO28" s="286"/>
      <c r="GP28" s="210">
        <f>GP26/GN26-1</f>
        <v>-9.9595193728718723E-4</v>
      </c>
      <c r="GQ28" s="231"/>
      <c r="GR28" s="210">
        <f>GR26/GP26-1</f>
        <v>-5.756552500401857E-3</v>
      </c>
      <c r="GS28" s="231"/>
      <c r="GT28" s="210">
        <f>GT26/GR26-1</f>
        <v>9.5419847328244156E-3</v>
      </c>
      <c r="GU28" s="231"/>
      <c r="GV28" s="210">
        <f>GV26/GT26-1</f>
        <v>5.5749575470187551E-3</v>
      </c>
      <c r="GW28" s="231"/>
      <c r="GX28" s="210">
        <f>GX26/GV26-1</f>
        <v>-8.9214592958430927E-4</v>
      </c>
      <c r="GY28" s="286"/>
      <c r="GZ28" s="231">
        <f>GZ26/GX26-1</f>
        <v>8.0045922760467736E-3</v>
      </c>
      <c r="HA28" s="231"/>
      <c r="HB28" s="210">
        <f>HB26/GZ26-1</f>
        <v>3.2903062515818871E-3</v>
      </c>
      <c r="HC28" s="231"/>
      <c r="HD28" s="210">
        <f>HD26/HB26-1</f>
        <v>-1.198284561049423E-3</v>
      </c>
      <c r="HE28" s="231"/>
      <c r="HF28" s="210">
        <f>HF26/HD26-1</f>
        <v>3.0624486960912911E-3</v>
      </c>
      <c r="HG28" s="211"/>
      <c r="HH28" s="210">
        <f>HH26/HF26-1</f>
        <v>1.2904850335211382E-3</v>
      </c>
      <c r="HI28" s="231"/>
      <c r="HJ28" s="210">
        <f>HJ26/HH26-1</f>
        <v>4.1493775933609811E-3</v>
      </c>
      <c r="HK28" s="231"/>
      <c r="HL28" s="210">
        <f>HL26/HJ26-1</f>
        <v>8.6401202103680852E-3</v>
      </c>
      <c r="HM28" s="231"/>
      <c r="HN28" s="210">
        <f>HN26/HL26-1</f>
        <v>3.7243947858471849E-3</v>
      </c>
      <c r="HO28" s="231"/>
      <c r="HP28" s="210">
        <f>HP26/HN26-1</f>
        <v>9.647495361781111E-3</v>
      </c>
      <c r="HQ28" s="231"/>
      <c r="HR28" s="210">
        <f>HR26/HP26-1</f>
        <v>1.1882886193801179E-2</v>
      </c>
      <c r="HS28" s="231"/>
      <c r="HT28" s="210">
        <f>HT26/HR26-1</f>
        <v>3.7500000000000089E-2</v>
      </c>
      <c r="HU28" s="211"/>
    </row>
    <row r="29" spans="2:229" ht="15" customHeight="1" thickTop="1" thickBot="1">
      <c r="B29" s="474" t="s">
        <v>62</v>
      </c>
      <c r="C29" s="474"/>
      <c r="D29" s="2" t="s">
        <v>61</v>
      </c>
      <c r="CL29" s="466"/>
      <c r="CM29" s="466"/>
      <c r="DP29" s="350">
        <f>DP26-DN26</f>
        <v>0.54000000000002046</v>
      </c>
      <c r="DQ29" s="268"/>
      <c r="DR29" s="268">
        <f>DR26-DP26</f>
        <v>-0.59000000000003183</v>
      </c>
      <c r="DS29" s="268"/>
      <c r="DT29" s="268">
        <f>DT26-DR26</f>
        <v>0.56000000000000227</v>
      </c>
      <c r="DU29" s="268"/>
      <c r="DV29" s="268">
        <f>DV26-DT26</f>
        <v>1.660000000000025</v>
      </c>
      <c r="DW29" s="268"/>
      <c r="DX29" s="268">
        <f>DX26-DV26</f>
        <v>-2.2200000000000273</v>
      </c>
      <c r="DY29" s="268"/>
      <c r="DZ29" s="268">
        <f>DZ26-DX26</f>
        <v>0.46000000000003638</v>
      </c>
      <c r="EA29" s="268"/>
      <c r="EB29" s="268">
        <f>EB26-DZ26</f>
        <v>1.0199999999999818</v>
      </c>
      <c r="EC29" s="268"/>
      <c r="ED29" s="268">
        <f>ED26-EB26</f>
        <v>0.62000000000000455</v>
      </c>
      <c r="EE29" s="212"/>
      <c r="EF29" s="268">
        <f>EF26-ED26</f>
        <v>0.25999999999999091</v>
      </c>
      <c r="EG29" s="212"/>
      <c r="EH29" s="268">
        <f>EH26-EF26</f>
        <v>0.44999999999998863</v>
      </c>
      <c r="EI29" s="212"/>
      <c r="EJ29" s="268">
        <f>EJ26-EH26</f>
        <v>-1.1899999999999977</v>
      </c>
      <c r="EK29" s="212"/>
      <c r="EL29" s="268">
        <f>EL26-EJ26</f>
        <v>1.410000000000025</v>
      </c>
      <c r="EM29" s="212"/>
      <c r="EN29" s="350">
        <f>EN26-EL26</f>
        <v>0.39999999999997726</v>
      </c>
      <c r="EO29" s="212"/>
      <c r="EP29" s="268">
        <f>EP26-EN26</f>
        <v>-1.4900000000000091</v>
      </c>
      <c r="EQ29" s="212"/>
      <c r="ER29" s="268">
        <f>ER26-EP26</f>
        <v>2.0000000000038654E-2</v>
      </c>
      <c r="ES29" s="212"/>
      <c r="ET29" s="268">
        <f>ET26-ER26</f>
        <v>2.1499999999999773</v>
      </c>
      <c r="EU29" s="212"/>
      <c r="EV29" s="268">
        <f>EV26-ET26</f>
        <v>1.4499999999999886</v>
      </c>
      <c r="EW29" s="212"/>
      <c r="EX29" s="268">
        <f>EX26-EV26</f>
        <v>0.78000000000002956</v>
      </c>
      <c r="EY29" s="268"/>
      <c r="EZ29" s="621">
        <f>EZ26-EX26</f>
        <v>1.3899999999999864</v>
      </c>
      <c r="FA29" s="212"/>
      <c r="FB29" s="268">
        <f>FB26-EZ26</f>
        <v>-2.1299999999999955</v>
      </c>
      <c r="FC29" s="212"/>
      <c r="FD29" s="268">
        <f>FD26-FB26</f>
        <v>1.7900000000000205</v>
      </c>
      <c r="FE29" s="268"/>
      <c r="FF29" s="268">
        <f>FF26-FD26</f>
        <v>1.999999999998181E-2</v>
      </c>
      <c r="FG29" s="268"/>
      <c r="FH29" s="268">
        <f>FH26-FF26</f>
        <v>-3.6399999999999864</v>
      </c>
      <c r="FI29" s="268"/>
      <c r="FJ29" s="268">
        <f>FJ26-FH26</f>
        <v>0.25999999999999091</v>
      </c>
      <c r="FK29" s="212"/>
      <c r="FL29" s="350">
        <f>FL26-FJ26</f>
        <v>-0.75</v>
      </c>
      <c r="FM29" s="212"/>
      <c r="FN29" s="268">
        <f>FN26-FL26</f>
        <v>-1.9599999999999795</v>
      </c>
      <c r="FO29" s="268"/>
      <c r="FP29" s="621">
        <f>FP26-FN26</f>
        <v>-1.2000000000000455</v>
      </c>
      <c r="FQ29" s="212"/>
      <c r="FR29" s="630">
        <f>FR26-FP26</f>
        <v>-0.25</v>
      </c>
      <c r="FS29" s="630"/>
      <c r="FT29" s="621">
        <f>FT26-FR26</f>
        <v>4.5900000000000318</v>
      </c>
      <c r="FU29" s="212"/>
      <c r="FV29" s="268">
        <f>FV26-FT26</f>
        <v>1.6399999999999864</v>
      </c>
      <c r="FW29" s="268"/>
      <c r="FX29" s="268">
        <f>FX26-FV26</f>
        <v>1.0799999999999841</v>
      </c>
      <c r="FY29" s="212"/>
      <c r="FZ29" s="268">
        <f>FZ26-FX26</f>
        <v>-0.46999999999997044</v>
      </c>
      <c r="GA29" s="212"/>
      <c r="GB29" s="268">
        <f>GB26-FZ26</f>
        <v>0.87999999999999545</v>
      </c>
      <c r="GC29" s="212"/>
      <c r="GD29" s="268">
        <f>GD26-GB26</f>
        <v>0.19999999999998863</v>
      </c>
      <c r="GE29" s="212"/>
      <c r="GF29" s="268">
        <f>GF26-GD26</f>
        <v>0.60000000000002274</v>
      </c>
      <c r="GG29" s="212"/>
      <c r="GH29" s="268">
        <f>GH26-GF26</f>
        <v>1.3700000000000045</v>
      </c>
      <c r="GI29" s="212"/>
      <c r="GJ29" s="350">
        <f>GJ26-GH26</f>
        <v>1.339999999999975</v>
      </c>
      <c r="GK29" s="212"/>
      <c r="GL29" s="212">
        <f>GL26-GJ26</f>
        <v>-1.5600000000000023</v>
      </c>
      <c r="GM29" s="232"/>
      <c r="GN29" s="212">
        <f>GN26-GL26</f>
        <v>-0.93000000000000682</v>
      </c>
      <c r="GO29" s="621"/>
      <c r="GP29" s="212">
        <f>GP26-GN26</f>
        <v>-0.31000000000000227</v>
      </c>
      <c r="GQ29" s="232"/>
      <c r="GR29" s="212">
        <f>GR26-GP26</f>
        <v>-1.7899999999999636</v>
      </c>
      <c r="GS29" s="232"/>
      <c r="GT29" s="212">
        <f>GT26-GR26</f>
        <v>2.9499999999999886</v>
      </c>
      <c r="GU29" s="232"/>
      <c r="GV29" s="212">
        <f>GV26-GT26</f>
        <v>1.7400000000000091</v>
      </c>
      <c r="GW29" s="232"/>
      <c r="GX29" s="212">
        <f>GX26-GV26</f>
        <v>-0.28000000000002956</v>
      </c>
      <c r="GY29" s="621"/>
      <c r="GZ29" s="232">
        <f>GZ26-GX26</f>
        <v>2.5099999999999909</v>
      </c>
      <c r="HA29" s="232"/>
      <c r="HB29" s="212">
        <f>HB26-GZ26</f>
        <v>1.0400000000000205</v>
      </c>
      <c r="HC29" s="232"/>
      <c r="HD29" s="212">
        <f>HD26-HB26</f>
        <v>-0.37999999999999545</v>
      </c>
      <c r="HE29" s="232"/>
      <c r="HF29" s="212">
        <f>HF26-HD26</f>
        <v>0.96999999999997044</v>
      </c>
      <c r="HG29" s="213"/>
      <c r="HH29" s="212">
        <f>HH26-HF26</f>
        <v>0.41000000000002501</v>
      </c>
      <c r="HI29" s="232"/>
      <c r="HJ29" s="212">
        <f>HJ26-HH26</f>
        <v>1.3199999999999932</v>
      </c>
      <c r="HK29" s="232"/>
      <c r="HL29" s="212">
        <f>HL26-HJ26</f>
        <v>2.7599999999999909</v>
      </c>
      <c r="HM29" s="232"/>
      <c r="HN29" s="212">
        <f>HN26-HL26</f>
        <v>1.1999999999999886</v>
      </c>
      <c r="HO29" s="232"/>
      <c r="HP29" s="212">
        <f>HP26-HN26</f>
        <v>3.1200000000000045</v>
      </c>
      <c r="HQ29" s="232"/>
      <c r="HR29" s="212">
        <f>HR26-HP26</f>
        <v>3.8799999999999955</v>
      </c>
      <c r="HS29" s="232"/>
      <c r="HT29" s="212">
        <f>HT26-HR26</f>
        <v>12.390000000000043</v>
      </c>
      <c r="HU29" s="213"/>
    </row>
    <row r="30" spans="2:229" ht="15" customHeight="1">
      <c r="B30" s="474" t="s">
        <v>4</v>
      </c>
      <c r="C30" s="474"/>
      <c r="D30" s="1" t="s">
        <v>7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BU30" s="10" t="s">
        <v>82</v>
      </c>
    </row>
    <row r="31" spans="2:229" ht="15" customHeight="1">
      <c r="B31" s="48"/>
      <c r="C31" s="48"/>
      <c r="D31" s="1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229" ht="15" customHeight="1">
      <c r="BG32" s="24"/>
    </row>
    <row r="33" spans="2:245" ht="15" customHeight="1">
      <c r="B33" s="4" t="s">
        <v>91</v>
      </c>
      <c r="AS33" s="16"/>
    </row>
    <row r="34" spans="2:245" ht="15" customHeight="1" thickBot="1">
      <c r="B34" s="4"/>
      <c r="AT34" s="24"/>
      <c r="AU34" s="24"/>
      <c r="FW34" s="16" t="s">
        <v>5</v>
      </c>
    </row>
    <row r="35" spans="2:245" ht="15" customHeight="1" thickBot="1">
      <c r="B35" s="502"/>
      <c r="C35" s="503"/>
      <c r="D35" s="503"/>
      <c r="E35" s="504"/>
      <c r="F35" s="146">
        <v>41456</v>
      </c>
      <c r="G35" s="184"/>
      <c r="H35" s="146">
        <v>41487</v>
      </c>
      <c r="I35" s="184"/>
      <c r="J35" s="146">
        <v>41518</v>
      </c>
      <c r="K35" s="184"/>
      <c r="L35" s="146">
        <v>41548</v>
      </c>
      <c r="M35" s="184"/>
      <c r="N35" s="146">
        <v>41579</v>
      </c>
      <c r="O35" s="184"/>
      <c r="P35" s="146">
        <v>41609</v>
      </c>
      <c r="Q35" s="152"/>
      <c r="R35" s="126" t="s">
        <v>77</v>
      </c>
      <c r="S35" s="121"/>
      <c r="T35" s="146">
        <v>41670</v>
      </c>
      <c r="U35" s="152"/>
      <c r="V35" s="146">
        <v>41671</v>
      </c>
      <c r="W35" s="152"/>
      <c r="X35" s="146">
        <v>41699</v>
      </c>
      <c r="Y35" s="152"/>
      <c r="Z35" s="146">
        <v>41730</v>
      </c>
      <c r="AA35" s="184"/>
      <c r="AB35" s="146">
        <v>41760</v>
      </c>
      <c r="AC35" s="184"/>
      <c r="AD35" s="146">
        <v>41791</v>
      </c>
      <c r="AE35" s="184"/>
      <c r="AF35" s="146">
        <v>41821</v>
      </c>
      <c r="AG35" s="184"/>
      <c r="AH35" s="146">
        <v>41852</v>
      </c>
      <c r="AI35" s="184"/>
      <c r="AJ35" s="152">
        <v>41883</v>
      </c>
      <c r="AK35" s="184"/>
      <c r="AL35" s="146">
        <v>41914</v>
      </c>
      <c r="AM35" s="184"/>
      <c r="AN35" s="146">
        <v>41946</v>
      </c>
      <c r="AO35" s="184"/>
      <c r="AP35" s="146">
        <v>41977</v>
      </c>
      <c r="AQ35" s="184"/>
      <c r="AR35" s="126" t="s">
        <v>77</v>
      </c>
      <c r="AS35" s="121"/>
      <c r="AT35" s="146">
        <v>42008</v>
      </c>
      <c r="AU35" s="184"/>
      <c r="AV35" s="146">
        <v>42040</v>
      </c>
      <c r="AW35" s="184"/>
      <c r="AX35" s="146">
        <v>42072</v>
      </c>
      <c r="AY35" s="184"/>
      <c r="AZ35" s="146">
        <v>42104</v>
      </c>
      <c r="BA35" s="184"/>
      <c r="BB35" s="146">
        <v>42136</v>
      </c>
      <c r="BC35" s="184"/>
      <c r="BD35" s="146">
        <v>42168</v>
      </c>
      <c r="BE35" s="184"/>
      <c r="BF35" s="146">
        <v>42199</v>
      </c>
      <c r="BG35" s="184"/>
      <c r="BH35" s="146">
        <v>42231</v>
      </c>
      <c r="BI35" s="184"/>
      <c r="BJ35" s="146">
        <v>42263</v>
      </c>
      <c r="BK35" s="184"/>
      <c r="BL35" s="145">
        <v>42284</v>
      </c>
      <c r="BM35" s="145"/>
      <c r="BN35" s="145">
        <v>42316</v>
      </c>
      <c r="BO35" s="145"/>
      <c r="BP35" s="145">
        <v>42347</v>
      </c>
      <c r="BQ35" s="145"/>
      <c r="BR35" s="126" t="s">
        <v>77</v>
      </c>
      <c r="BS35" s="663"/>
      <c r="BT35" s="105">
        <v>42373</v>
      </c>
      <c r="BU35" s="247"/>
      <c r="BV35" s="105">
        <v>42405</v>
      </c>
      <c r="BW35" s="247"/>
      <c r="BX35" s="105">
        <v>42460</v>
      </c>
      <c r="BY35" s="247"/>
      <c r="BZ35" s="105">
        <v>42461</v>
      </c>
      <c r="CA35" s="247"/>
      <c r="CB35" s="105">
        <v>42492</v>
      </c>
      <c r="CC35" s="247"/>
      <c r="CD35" s="105">
        <v>42524</v>
      </c>
      <c r="CE35" s="247"/>
      <c r="CF35" s="105">
        <v>42555</v>
      </c>
      <c r="CG35" s="247"/>
      <c r="CH35" s="105">
        <v>42587</v>
      </c>
      <c r="CI35" s="247"/>
      <c r="CJ35" s="105">
        <v>42619</v>
      </c>
      <c r="CK35" s="247"/>
      <c r="CL35" s="105">
        <v>42650</v>
      </c>
      <c r="CM35" s="247"/>
      <c r="CN35" s="105">
        <v>42682</v>
      </c>
      <c r="CO35" s="105"/>
      <c r="CP35" s="104">
        <v>42713</v>
      </c>
      <c r="CQ35" s="116"/>
      <c r="CR35" s="253" t="s">
        <v>73</v>
      </c>
      <c r="CS35" s="234"/>
      <c r="CT35" s="269">
        <v>42736</v>
      </c>
      <c r="CU35" s="105"/>
      <c r="CV35" s="104">
        <v>42768</v>
      </c>
      <c r="CW35" s="105"/>
      <c r="CX35" s="104">
        <v>42797</v>
      </c>
      <c r="CY35" s="105"/>
      <c r="CZ35" s="104">
        <v>42829</v>
      </c>
      <c r="DA35" s="105"/>
      <c r="DB35" s="104">
        <v>42860</v>
      </c>
      <c r="DC35" s="105"/>
      <c r="DD35" s="104">
        <v>42892</v>
      </c>
      <c r="DE35" s="247"/>
      <c r="DF35" s="105">
        <v>42923</v>
      </c>
      <c r="DG35" s="105"/>
      <c r="DH35" s="104">
        <v>42955</v>
      </c>
      <c r="DI35" s="105"/>
      <c r="DJ35" s="104">
        <v>42986</v>
      </c>
      <c r="DK35" s="105"/>
      <c r="DL35" s="104">
        <v>43017</v>
      </c>
      <c r="DM35" s="105"/>
      <c r="DN35" s="104">
        <v>43049</v>
      </c>
      <c r="DO35" s="105"/>
      <c r="DP35" s="104">
        <v>43081</v>
      </c>
      <c r="DQ35" s="105"/>
      <c r="DR35" s="253" t="s">
        <v>77</v>
      </c>
      <c r="DS35" s="234"/>
      <c r="DT35" s="269">
        <v>43111</v>
      </c>
      <c r="DU35" s="247"/>
      <c r="DV35" s="104">
        <v>43143</v>
      </c>
      <c r="DW35" s="105"/>
      <c r="DX35" s="104">
        <v>43171</v>
      </c>
      <c r="DY35" s="247"/>
      <c r="DZ35" s="105">
        <v>43203</v>
      </c>
      <c r="EA35" s="105"/>
      <c r="EB35" s="104">
        <v>43234</v>
      </c>
      <c r="EC35" s="105"/>
      <c r="ED35" s="104">
        <v>43266</v>
      </c>
      <c r="EE35" s="105"/>
      <c r="EF35" s="104">
        <v>43297</v>
      </c>
      <c r="EG35" s="105"/>
      <c r="EH35" s="104">
        <v>43329</v>
      </c>
      <c r="EI35" s="105"/>
      <c r="EJ35" s="104">
        <v>43361</v>
      </c>
      <c r="EK35" s="105"/>
      <c r="EL35" s="104">
        <v>43392</v>
      </c>
      <c r="EM35" s="247"/>
      <c r="EN35" s="105">
        <v>43424</v>
      </c>
      <c r="EO35" s="105"/>
      <c r="EP35" s="104">
        <v>43455</v>
      </c>
      <c r="EQ35" s="116"/>
      <c r="ER35" s="233" t="s">
        <v>78</v>
      </c>
      <c r="ES35" s="234"/>
      <c r="ET35" s="105">
        <v>43486</v>
      </c>
      <c r="EU35" s="105"/>
      <c r="EV35" s="104">
        <v>43518</v>
      </c>
      <c r="EW35" s="105"/>
      <c r="EX35" s="104">
        <v>43547</v>
      </c>
      <c r="EY35" s="105"/>
      <c r="EZ35" s="104">
        <v>43579</v>
      </c>
      <c r="FA35" s="105"/>
      <c r="FB35" s="104">
        <v>43610</v>
      </c>
      <c r="FC35" s="105"/>
      <c r="FD35" s="104">
        <v>43642</v>
      </c>
      <c r="FE35" s="105"/>
      <c r="FF35" s="104">
        <v>43673</v>
      </c>
      <c r="FG35" s="105"/>
      <c r="FH35" s="104">
        <v>43705</v>
      </c>
      <c r="FI35" s="105"/>
      <c r="FJ35" s="104">
        <v>43737</v>
      </c>
      <c r="FK35" s="105"/>
      <c r="FL35" s="104">
        <v>43768</v>
      </c>
      <c r="FM35" s="105"/>
      <c r="FN35" s="104">
        <v>43770</v>
      </c>
      <c r="FO35" s="105"/>
      <c r="FP35" s="104">
        <v>43801</v>
      </c>
      <c r="FQ35" s="116"/>
      <c r="FR35" s="233" t="s">
        <v>78</v>
      </c>
      <c r="FS35" s="234"/>
      <c r="FT35" s="269">
        <v>43851</v>
      </c>
      <c r="FU35" s="105"/>
      <c r="FV35" s="104">
        <v>43883</v>
      </c>
      <c r="FW35" s="105"/>
      <c r="FX35" s="104">
        <v>43891</v>
      </c>
      <c r="FY35" s="105"/>
      <c r="FZ35" s="104">
        <v>43923</v>
      </c>
      <c r="GA35" s="105"/>
      <c r="GB35" s="104">
        <v>43954</v>
      </c>
      <c r="GC35" s="105"/>
      <c r="GD35" s="104">
        <v>43986</v>
      </c>
      <c r="GE35" s="247"/>
      <c r="GF35" s="105">
        <v>44017</v>
      </c>
      <c r="GG35" s="105"/>
      <c r="GH35" s="104">
        <v>44049</v>
      </c>
      <c r="GI35" s="105"/>
      <c r="GJ35" s="104">
        <v>44081</v>
      </c>
      <c r="GK35" s="105"/>
      <c r="GL35" s="104">
        <v>44112</v>
      </c>
      <c r="GM35" s="105"/>
      <c r="GN35" s="104">
        <v>44144</v>
      </c>
      <c r="GO35" s="105"/>
      <c r="GP35" s="104">
        <v>44175</v>
      </c>
      <c r="GQ35" s="116"/>
      <c r="GR35" s="233" t="s">
        <v>78</v>
      </c>
      <c r="GS35" s="234"/>
      <c r="GT35" s="104">
        <v>44197</v>
      </c>
      <c r="GU35" s="105"/>
      <c r="GV35" s="104">
        <v>44229</v>
      </c>
      <c r="GW35" s="247"/>
      <c r="GX35" s="105">
        <v>44258</v>
      </c>
      <c r="GY35" s="105"/>
      <c r="GZ35" s="104">
        <v>44290</v>
      </c>
      <c r="HA35" s="105"/>
      <c r="HB35" s="104">
        <v>44321</v>
      </c>
      <c r="HC35" s="105"/>
      <c r="HD35" s="104">
        <v>44353</v>
      </c>
      <c r="HE35" s="105"/>
      <c r="HF35" s="104">
        <v>44384</v>
      </c>
      <c r="HG35" s="105"/>
      <c r="HH35" s="104">
        <v>44416</v>
      </c>
      <c r="HI35" s="105"/>
      <c r="HJ35" s="104">
        <v>44448</v>
      </c>
      <c r="HK35" s="105"/>
      <c r="HL35" s="104">
        <v>44479</v>
      </c>
      <c r="HM35" s="105"/>
      <c r="HN35" s="104">
        <v>44511</v>
      </c>
      <c r="HO35" s="105"/>
      <c r="HP35" s="104">
        <v>44542</v>
      </c>
      <c r="HQ35" s="116"/>
      <c r="HR35" s="233" t="s">
        <v>78</v>
      </c>
      <c r="HS35" s="234"/>
      <c r="HT35" s="104">
        <v>44562</v>
      </c>
      <c r="HU35" s="105"/>
      <c r="HV35" s="104">
        <v>44594</v>
      </c>
      <c r="HW35" s="247"/>
      <c r="HX35" s="105">
        <v>44623</v>
      </c>
      <c r="HY35" s="105"/>
      <c r="HZ35" s="104">
        <v>44655</v>
      </c>
      <c r="IA35" s="105"/>
      <c r="IB35" s="104">
        <v>44686</v>
      </c>
      <c r="IC35" s="105"/>
      <c r="ID35" s="104">
        <v>44718</v>
      </c>
      <c r="IE35" s="105"/>
      <c r="IF35" s="104">
        <v>44749</v>
      </c>
      <c r="IG35" s="247"/>
      <c r="IH35" s="105">
        <v>44781</v>
      </c>
      <c r="II35" s="116"/>
      <c r="IJ35" s="233" t="s">
        <v>78</v>
      </c>
      <c r="IK35" s="234"/>
    </row>
    <row r="36" spans="2:245" ht="15" customHeight="1" thickTop="1">
      <c r="B36" s="485" t="s">
        <v>16</v>
      </c>
      <c r="C36" s="486"/>
      <c r="D36" s="486"/>
      <c r="E36" s="487"/>
      <c r="F36" s="671">
        <v>4876</v>
      </c>
      <c r="G36" s="668"/>
      <c r="H36" s="671">
        <v>4443</v>
      </c>
      <c r="I36" s="668"/>
      <c r="J36" s="671">
        <v>3741</v>
      </c>
      <c r="K36" s="668"/>
      <c r="L36" s="671">
        <v>7054</v>
      </c>
      <c r="M36" s="668"/>
      <c r="N36" s="671">
        <v>4575</v>
      </c>
      <c r="O36" s="668"/>
      <c r="P36" s="598">
        <v>4584</v>
      </c>
      <c r="Q36" s="599"/>
      <c r="R36" s="670">
        <v>56148</v>
      </c>
      <c r="S36" s="669"/>
      <c r="T36" s="598">
        <v>4426</v>
      </c>
      <c r="U36" s="599"/>
      <c r="V36" s="598">
        <v>4822</v>
      </c>
      <c r="W36" s="599"/>
      <c r="X36" s="598">
        <v>4345</v>
      </c>
      <c r="Y36" s="599"/>
      <c r="Z36" s="598">
        <v>5250</v>
      </c>
      <c r="AA36" s="668"/>
      <c r="AB36" s="598">
        <v>4878</v>
      </c>
      <c r="AC36" s="668"/>
      <c r="AD36" s="598">
        <v>4663</v>
      </c>
      <c r="AE36" s="668"/>
      <c r="AF36" s="665">
        <v>4851</v>
      </c>
      <c r="AG36" s="669"/>
      <c r="AH36" s="664">
        <v>4799</v>
      </c>
      <c r="AI36" s="669"/>
      <c r="AJ36" s="664">
        <v>4757</v>
      </c>
      <c r="AK36" s="669"/>
      <c r="AL36" s="664">
        <v>8091</v>
      </c>
      <c r="AM36" s="669"/>
      <c r="AN36" s="664">
        <v>4514</v>
      </c>
      <c r="AO36" s="669"/>
      <c r="AP36" s="664">
        <v>4908</v>
      </c>
      <c r="AQ36" s="669"/>
      <c r="AR36" s="670">
        <v>60304</v>
      </c>
      <c r="AS36" s="669"/>
      <c r="AT36" s="664">
        <v>4269</v>
      </c>
      <c r="AU36" s="665"/>
      <c r="AV36" s="664">
        <v>4739</v>
      </c>
      <c r="AW36" s="665"/>
      <c r="AX36" s="664">
        <v>5883</v>
      </c>
      <c r="AY36" s="665"/>
      <c r="AZ36" s="664">
        <v>4955</v>
      </c>
      <c r="BA36" s="665"/>
      <c r="BB36" s="664">
        <v>5647</v>
      </c>
      <c r="BC36" s="665"/>
      <c r="BD36" s="664">
        <v>5406</v>
      </c>
      <c r="BE36" s="665"/>
      <c r="BF36" s="664">
        <v>5364</v>
      </c>
      <c r="BG36" s="665"/>
      <c r="BH36" s="664">
        <v>4654</v>
      </c>
      <c r="BI36" s="665"/>
      <c r="BJ36" s="664">
        <v>5124</v>
      </c>
      <c r="BK36" s="665"/>
      <c r="BL36" s="664">
        <v>8985</v>
      </c>
      <c r="BM36" s="665"/>
      <c r="BN36" s="664">
        <v>4495</v>
      </c>
      <c r="BO36" s="665"/>
      <c r="BP36" s="664">
        <v>5214</v>
      </c>
      <c r="BQ36" s="665"/>
      <c r="BR36" s="666">
        <f>AT36+AV36+AX36+AZ36+BB36+BD36+BF36+BH36+BJ36+BL36+BN36+BP36</f>
        <v>64735</v>
      </c>
      <c r="BS36" s="667"/>
      <c r="BT36" s="513">
        <v>4511</v>
      </c>
      <c r="BU36" s="454"/>
      <c r="BV36" s="561">
        <v>5481</v>
      </c>
      <c r="BW36" s="563"/>
      <c r="BX36" s="561">
        <v>6013</v>
      </c>
      <c r="BY36" s="562"/>
      <c r="BZ36" s="459">
        <v>5724</v>
      </c>
      <c r="CA36" s="455"/>
      <c r="CB36" s="459">
        <v>5728</v>
      </c>
      <c r="CC36" s="459"/>
      <c r="CD36" s="454">
        <v>5706</v>
      </c>
      <c r="CE36" s="455"/>
      <c r="CF36" s="459">
        <v>5583</v>
      </c>
      <c r="CG36" s="459"/>
      <c r="CH36" s="454">
        <v>5230</v>
      </c>
      <c r="CI36" s="455"/>
      <c r="CJ36" s="459">
        <v>5083</v>
      </c>
      <c r="CK36" s="459"/>
      <c r="CL36" s="454">
        <v>7917</v>
      </c>
      <c r="CM36" s="459"/>
      <c r="CN36" s="454">
        <v>4479</v>
      </c>
      <c r="CO36" s="455"/>
      <c r="CP36" s="459">
        <v>5245</v>
      </c>
      <c r="CQ36" s="593"/>
      <c r="CR36" s="404">
        <f>BT36+BV36+BX36+BZ36+CB36+CD36+CF36+CH36+CJ36+CL36+CN36+CP36</f>
        <v>66700</v>
      </c>
      <c r="CS36" s="349"/>
      <c r="CT36" s="396">
        <v>4028</v>
      </c>
      <c r="CU36" s="449"/>
      <c r="CV36" s="304">
        <v>4740</v>
      </c>
      <c r="CW36" s="449"/>
      <c r="CX36" s="304">
        <v>5462</v>
      </c>
      <c r="CY36" s="449"/>
      <c r="CZ36" s="304">
        <v>4656</v>
      </c>
      <c r="DA36" s="449"/>
      <c r="DB36" s="304">
        <v>5667</v>
      </c>
      <c r="DC36" s="449"/>
      <c r="DD36" s="304">
        <v>4734</v>
      </c>
      <c r="DE36" s="602"/>
      <c r="DF36" s="305">
        <v>4494</v>
      </c>
      <c r="DG36" s="449"/>
      <c r="DH36" s="304">
        <v>4432</v>
      </c>
      <c r="DI36" s="449"/>
      <c r="DJ36" s="304">
        <v>4301</v>
      </c>
      <c r="DK36" s="449"/>
      <c r="DL36" s="304">
        <v>6899</v>
      </c>
      <c r="DM36" s="449"/>
      <c r="DN36" s="304">
        <v>3556</v>
      </c>
      <c r="DO36" s="305"/>
      <c r="DP36" s="304">
        <v>3936</v>
      </c>
      <c r="DQ36" s="305"/>
      <c r="DR36" s="404">
        <f>CV36+CX36+CZ36+DB36+DD36+DF36+DH36+CT36+DJ36+DL36+DN36+DP36</f>
        <v>56905</v>
      </c>
      <c r="DS36" s="349"/>
      <c r="DT36" s="396">
        <v>3997</v>
      </c>
      <c r="DU36" s="393"/>
      <c r="DV36" s="304">
        <v>3846</v>
      </c>
      <c r="DW36" s="305"/>
      <c r="DX36" s="304">
        <v>4774</v>
      </c>
      <c r="DY36" s="393"/>
      <c r="DZ36" s="305">
        <v>4481</v>
      </c>
      <c r="EA36" s="305"/>
      <c r="EB36" s="304">
        <v>4617</v>
      </c>
      <c r="EC36" s="305"/>
      <c r="ED36" s="304">
        <v>3806</v>
      </c>
      <c r="EE36" s="305"/>
      <c r="EF36" s="304">
        <v>3449</v>
      </c>
      <c r="EG36" s="305"/>
      <c r="EH36" s="304">
        <v>4379</v>
      </c>
      <c r="EI36" s="305"/>
      <c r="EJ36" s="304">
        <v>3735</v>
      </c>
      <c r="EK36" s="305"/>
      <c r="EL36" s="304">
        <v>4096</v>
      </c>
      <c r="EM36" s="393"/>
      <c r="EN36" s="305">
        <v>4713</v>
      </c>
      <c r="EO36" s="305"/>
      <c r="EP36" s="304">
        <v>4981</v>
      </c>
      <c r="EQ36" s="337"/>
      <c r="ER36" s="305">
        <f>SUM(DT36:EQ36)</f>
        <v>50874</v>
      </c>
      <c r="ES36" s="349"/>
      <c r="ET36" s="305">
        <v>3324</v>
      </c>
      <c r="EU36" s="305"/>
      <c r="EV36" s="304">
        <v>4397</v>
      </c>
      <c r="EW36" s="305"/>
      <c r="EX36" s="304">
        <v>3571</v>
      </c>
      <c r="EY36" s="305"/>
      <c r="EZ36" s="304">
        <v>4479</v>
      </c>
      <c r="FA36" s="305"/>
      <c r="FB36" s="304">
        <v>4048</v>
      </c>
      <c r="FC36" s="305"/>
      <c r="FD36" s="304">
        <v>3701</v>
      </c>
      <c r="FE36" s="305"/>
      <c r="FF36" s="304">
        <v>3964</v>
      </c>
      <c r="FG36" s="305"/>
      <c r="FH36" s="304">
        <v>4014</v>
      </c>
      <c r="FI36" s="305"/>
      <c r="FJ36" s="304">
        <v>3408</v>
      </c>
      <c r="FK36" s="305"/>
      <c r="FL36" s="304">
        <v>6034</v>
      </c>
      <c r="FM36" s="305"/>
      <c r="FN36" s="304">
        <v>3161</v>
      </c>
      <c r="FO36" s="305"/>
      <c r="FP36" s="304">
        <v>3765</v>
      </c>
      <c r="FQ36" s="337"/>
      <c r="FR36" s="404">
        <v>47866</v>
      </c>
      <c r="FS36" s="625"/>
      <c r="FT36" s="327">
        <v>3487</v>
      </c>
      <c r="FU36" s="196"/>
      <c r="FV36" s="166">
        <v>3526</v>
      </c>
      <c r="FW36" s="196"/>
      <c r="FX36" s="166">
        <v>2099</v>
      </c>
      <c r="FY36" s="196"/>
      <c r="FZ36" s="166">
        <v>117</v>
      </c>
      <c r="GA36" s="196"/>
      <c r="GB36" s="166">
        <v>96</v>
      </c>
      <c r="GC36" s="196"/>
      <c r="GD36" s="166">
        <v>631</v>
      </c>
      <c r="GE36" s="228"/>
      <c r="GF36" s="261">
        <v>1112</v>
      </c>
      <c r="GG36" s="196"/>
      <c r="GH36" s="166">
        <v>1398</v>
      </c>
      <c r="GI36" s="196"/>
      <c r="GJ36" s="166">
        <v>2403</v>
      </c>
      <c r="GK36" s="196"/>
      <c r="GL36" s="166">
        <v>2892</v>
      </c>
      <c r="GM36" s="196"/>
      <c r="GN36" s="166">
        <v>2587</v>
      </c>
      <c r="GO36" s="196"/>
      <c r="GP36" s="166">
        <v>3742</v>
      </c>
      <c r="GQ36" s="250"/>
      <c r="GR36" s="235">
        <f>FT36+FV36+FX36+FZ36+GB36+GD36+GF36+GH36+GJ36+GL36+GN36+GP36</f>
        <v>24090</v>
      </c>
      <c r="GS36" s="236"/>
      <c r="GT36" s="166">
        <v>1547</v>
      </c>
      <c r="GU36" s="196"/>
      <c r="GV36" s="166">
        <v>2358</v>
      </c>
      <c r="GW36" s="228"/>
      <c r="GX36" s="261">
        <v>4058</v>
      </c>
      <c r="GY36" s="196"/>
      <c r="GZ36" s="166">
        <v>3199</v>
      </c>
      <c r="HA36" s="196"/>
      <c r="HB36" s="166">
        <v>3632</v>
      </c>
      <c r="HC36" s="196"/>
      <c r="HD36" s="166">
        <v>3466</v>
      </c>
      <c r="HE36" s="196"/>
      <c r="HF36" s="166">
        <v>3231</v>
      </c>
      <c r="HG36" s="196"/>
      <c r="HH36" s="166">
        <v>3240</v>
      </c>
      <c r="HI36" s="196"/>
      <c r="HJ36" s="166">
        <v>3253</v>
      </c>
      <c r="HK36" s="196"/>
      <c r="HL36" s="166">
        <v>3272</v>
      </c>
      <c r="HM36" s="196"/>
      <c r="HN36" s="166">
        <v>2664</v>
      </c>
      <c r="HO36" s="196"/>
      <c r="HP36" s="166">
        <v>4221</v>
      </c>
      <c r="HQ36" s="250"/>
      <c r="HR36" s="235">
        <f>GT36+GV36+GX36+GZ36+HB36+HD36+HF36+HH36+HJ36+HL36+HN36+HP36</f>
        <v>38141</v>
      </c>
      <c r="HS36" s="236"/>
      <c r="HT36" s="166">
        <v>2661</v>
      </c>
      <c r="HU36" s="196"/>
      <c r="HV36" s="166">
        <v>3004</v>
      </c>
      <c r="HW36" s="228"/>
      <c r="HX36" s="261">
        <v>3706</v>
      </c>
      <c r="HY36" s="196"/>
      <c r="HZ36" s="166">
        <v>3453</v>
      </c>
      <c r="IA36" s="196"/>
      <c r="IB36" s="166">
        <v>3817</v>
      </c>
      <c r="IC36" s="196"/>
      <c r="ID36" s="166">
        <v>3486</v>
      </c>
      <c r="IE36" s="196"/>
      <c r="IF36" s="166">
        <v>2881</v>
      </c>
      <c r="IG36" s="228"/>
      <c r="IH36" s="261">
        <v>3362</v>
      </c>
      <c r="II36" s="250"/>
      <c r="IJ36" s="235">
        <f>HT36+HV36+HX36+HZ36+IB36+ID36+IF36+IH36</f>
        <v>26370</v>
      </c>
      <c r="IK36" s="236"/>
    </row>
    <row r="37" spans="2:245" ht="15" customHeight="1" thickBot="1">
      <c r="B37" s="530" t="s">
        <v>15</v>
      </c>
      <c r="C37" s="531"/>
      <c r="D37" s="531"/>
      <c r="E37" s="532"/>
      <c r="F37" s="600">
        <v>0.30199999999999999</v>
      </c>
      <c r="G37" s="640"/>
      <c r="H37" s="600">
        <v>5.8999999999999997E-2</v>
      </c>
      <c r="I37" s="640"/>
      <c r="J37" s="600">
        <v>2.5999999999999999E-2</v>
      </c>
      <c r="K37" s="640"/>
      <c r="L37" s="600">
        <v>0.255</v>
      </c>
      <c r="M37" s="640"/>
      <c r="N37" s="600">
        <v>-6.3E-2</v>
      </c>
      <c r="O37" s="640"/>
      <c r="P37" s="600">
        <v>-0.106</v>
      </c>
      <c r="Q37" s="601"/>
      <c r="R37" s="118"/>
      <c r="S37" s="119"/>
      <c r="T37" s="600">
        <v>0.21099999999999999</v>
      </c>
      <c r="U37" s="601"/>
      <c r="V37" s="600">
        <v>0.111</v>
      </c>
      <c r="W37" s="601"/>
      <c r="X37" s="600">
        <v>-0.03</v>
      </c>
      <c r="Y37" s="601"/>
      <c r="Z37" s="600">
        <v>0.13300000000000001</v>
      </c>
      <c r="AA37" s="640"/>
      <c r="AB37" s="600">
        <v>-0.08</v>
      </c>
      <c r="AC37" s="640"/>
      <c r="AD37" s="600">
        <v>4.4999999999999998E-2</v>
      </c>
      <c r="AE37" s="640"/>
      <c r="AF37" s="119">
        <v>-5.0000000000000001E-3</v>
      </c>
      <c r="AG37" s="119"/>
      <c r="AH37" s="585">
        <v>0.08</v>
      </c>
      <c r="AI37" s="119"/>
      <c r="AJ37" s="585">
        <v>0.27200000000000002</v>
      </c>
      <c r="AK37" s="119"/>
      <c r="AL37" s="585">
        <v>0.14699999999999999</v>
      </c>
      <c r="AM37" s="119"/>
      <c r="AN37" s="585">
        <v>-1.2999999999999999E-2</v>
      </c>
      <c r="AO37" s="119"/>
      <c r="AP37" s="585">
        <v>7.0999999999999994E-2</v>
      </c>
      <c r="AQ37" s="119"/>
      <c r="AR37" s="118" t="s">
        <v>148</v>
      </c>
      <c r="AS37" s="119"/>
      <c r="AT37" s="585">
        <v>-3.5000000000000003E-2</v>
      </c>
      <c r="AU37" s="119"/>
      <c r="AV37" s="585">
        <v>-1.721277478224803E-2</v>
      </c>
      <c r="AW37" s="119"/>
      <c r="AX37" s="585">
        <v>0.35397008055235912</v>
      </c>
      <c r="AY37" s="119"/>
      <c r="AZ37" s="585">
        <v>-5.6190476190476235E-2</v>
      </c>
      <c r="BA37" s="119"/>
      <c r="BB37" s="585">
        <v>0.15764657646576463</v>
      </c>
      <c r="BC37" s="119"/>
      <c r="BD37" s="585">
        <v>0.15933948102080198</v>
      </c>
      <c r="BE37" s="119"/>
      <c r="BF37" s="585">
        <v>0.106</v>
      </c>
      <c r="BG37" s="119"/>
      <c r="BH37" s="585">
        <v>-3.0214628047509851E-2</v>
      </c>
      <c r="BI37" s="119"/>
      <c r="BJ37" s="585">
        <v>7.7149463947866259E-2</v>
      </c>
      <c r="BK37" s="119"/>
      <c r="BL37" s="585">
        <v>0.11049314052651105</v>
      </c>
      <c r="BM37" s="119"/>
      <c r="BN37" s="585">
        <v>-4.0000000000000001E-3</v>
      </c>
      <c r="BO37" s="119"/>
      <c r="BP37" s="585">
        <v>6.2E-2</v>
      </c>
      <c r="BQ37" s="119"/>
      <c r="BR37" s="118">
        <v>7.2999999999999995E-2</v>
      </c>
      <c r="BS37" s="174"/>
      <c r="BT37" s="285">
        <v>5.7000000000000002E-2</v>
      </c>
      <c r="BU37" s="438"/>
      <c r="BV37" s="343">
        <v>0.157</v>
      </c>
      <c r="BW37" s="387"/>
      <c r="BX37" s="343">
        <v>2.1999999999999999E-2</v>
      </c>
      <c r="BY37" s="387"/>
      <c r="BZ37" s="387">
        <v>0.155</v>
      </c>
      <c r="CA37" s="312"/>
      <c r="CB37" s="387">
        <v>1.4E-2</v>
      </c>
      <c r="CC37" s="387"/>
      <c r="CD37" s="343">
        <v>5.5E-2</v>
      </c>
      <c r="CE37" s="312"/>
      <c r="CF37" s="415">
        <v>4.1000000000000002E-2</v>
      </c>
      <c r="CG37" s="415"/>
      <c r="CH37" s="343">
        <v>0.124</v>
      </c>
      <c r="CI37" s="312"/>
      <c r="CJ37" s="415">
        <v>-8.0000000000000002E-3</v>
      </c>
      <c r="CK37" s="415"/>
      <c r="CL37" s="343">
        <v>-0.11899999999999999</v>
      </c>
      <c r="CM37" s="387"/>
      <c r="CN37" s="343">
        <v>-4.0000000000000001E-3</v>
      </c>
      <c r="CO37" s="312"/>
      <c r="CP37" s="387">
        <v>6.0000000000000001E-3</v>
      </c>
      <c r="CQ37" s="581"/>
      <c r="CR37" s="403">
        <v>0.03</v>
      </c>
      <c r="CS37" s="344"/>
      <c r="CT37" s="567">
        <v>-0.107</v>
      </c>
      <c r="CU37" s="415"/>
      <c r="CV37" s="438">
        <v>-0.13500000000000001</v>
      </c>
      <c r="CW37" s="284"/>
      <c r="CX37" s="415">
        <v>-9.1999999999999998E-2</v>
      </c>
      <c r="CY37" s="284"/>
      <c r="CZ37" s="415">
        <v>-0.187</v>
      </c>
      <c r="DA37" s="284"/>
      <c r="DB37" s="415">
        <v>-1.0999999999999999E-2</v>
      </c>
      <c r="DC37" s="284"/>
      <c r="DD37" s="415">
        <v>-0.17</v>
      </c>
      <c r="DE37" s="415"/>
      <c r="DF37" s="438">
        <v>-0.19500000000000001</v>
      </c>
      <c r="DG37" s="284"/>
      <c r="DH37" s="415">
        <v>-0.153</v>
      </c>
      <c r="DI37" s="284"/>
      <c r="DJ37" s="415">
        <v>-0.154</v>
      </c>
      <c r="DK37" s="284"/>
      <c r="DL37" s="415">
        <v>-0.129</v>
      </c>
      <c r="DM37" s="284"/>
      <c r="DN37" s="284">
        <v>-0.20599999999999999</v>
      </c>
      <c r="DO37" s="285"/>
      <c r="DP37" s="387">
        <v>-0.25</v>
      </c>
      <c r="DQ37" s="312"/>
      <c r="DR37" s="403">
        <v>-0.14699999999999999</v>
      </c>
      <c r="DS37" s="344"/>
      <c r="DT37" s="389">
        <v>-8.0000000000000002E-3</v>
      </c>
      <c r="DU37" s="387"/>
      <c r="DV37" s="387">
        <v>-0.189</v>
      </c>
      <c r="DW37" s="312"/>
      <c r="DX37" s="387">
        <v>-0.126</v>
      </c>
      <c r="DY37" s="387"/>
      <c r="DZ37" s="285">
        <v>-3.7999999999999999E-2</v>
      </c>
      <c r="EA37" s="285"/>
      <c r="EB37" s="284">
        <v>-0.18528321863419794</v>
      </c>
      <c r="EC37" s="285"/>
      <c r="ED37" s="284">
        <v>-0.19600000000000001</v>
      </c>
      <c r="EE37" s="285"/>
      <c r="EF37" s="284">
        <v>-0.23300000000000001</v>
      </c>
      <c r="EG37" s="285"/>
      <c r="EH37" s="284">
        <v>-1.2E-2</v>
      </c>
      <c r="EI37" s="285"/>
      <c r="EJ37" s="284">
        <v>-0.1315973029528017</v>
      </c>
      <c r="EK37" s="285"/>
      <c r="EL37" s="284">
        <v>-0.40629076677779385</v>
      </c>
      <c r="EM37" s="438"/>
      <c r="EN37" s="285">
        <v>0.32500000000000001</v>
      </c>
      <c r="EO37" s="285"/>
      <c r="EP37" s="284">
        <v>0.26500000000000001</v>
      </c>
      <c r="EQ37" s="347"/>
      <c r="ER37" s="343">
        <v>-0.106</v>
      </c>
      <c r="ES37" s="344"/>
      <c r="ET37" s="285">
        <v>-0.16837628221165879</v>
      </c>
      <c r="EU37" s="285"/>
      <c r="EV37" s="284">
        <v>0.1432657306292251</v>
      </c>
      <c r="EW37" s="285"/>
      <c r="EX37" s="284">
        <v>-0.25230318257956452</v>
      </c>
      <c r="EY37" s="285"/>
      <c r="EZ37" s="284">
        <v>-4.4632894443208393E-4</v>
      </c>
      <c r="FA37" s="285"/>
      <c r="FB37" s="284">
        <v>-0.12324019926359109</v>
      </c>
      <c r="FC37" s="285"/>
      <c r="FD37" s="284">
        <v>-2.7588018917498736E-2</v>
      </c>
      <c r="FE37" s="285"/>
      <c r="FF37" s="284">
        <v>0.14931864308495224</v>
      </c>
      <c r="FG37" s="285"/>
      <c r="FH37" s="284">
        <v>-8.335236355332265E-2</v>
      </c>
      <c r="FI37" s="285"/>
      <c r="FJ37" s="284">
        <v>-8.7550200803212852E-2</v>
      </c>
      <c r="FK37" s="285"/>
      <c r="FL37" s="284">
        <v>0.47299999999999998</v>
      </c>
      <c r="FM37" s="285"/>
      <c r="FN37" s="284">
        <v>-0.32944420873992364</v>
      </c>
      <c r="FO37" s="285"/>
      <c r="FP37" s="284">
        <v>-0.24399999999999999</v>
      </c>
      <c r="FQ37" s="347"/>
      <c r="FR37" s="591">
        <v>-5.8999999999999997E-2</v>
      </c>
      <c r="FS37" s="592"/>
      <c r="FT37" s="318">
        <v>4.9037304452467012E-2</v>
      </c>
      <c r="FU37" s="629"/>
      <c r="FV37" s="102">
        <f>FV36/EV36-1</f>
        <v>-0.19808960654992036</v>
      </c>
      <c r="FW37" s="227"/>
      <c r="FX37" s="102">
        <f>FX36/EX36-1</f>
        <v>-0.41220946513581624</v>
      </c>
      <c r="FY37" s="227"/>
      <c r="FZ37" s="102">
        <v>-0.97387809778968515</v>
      </c>
      <c r="GA37" s="227"/>
      <c r="GB37" s="102">
        <f>GB36/FB36-1</f>
        <v>-0.97628458498023718</v>
      </c>
      <c r="GC37" s="227"/>
      <c r="GD37" s="102">
        <f>GD36/FD36-1</f>
        <v>-0.82950553904350177</v>
      </c>
      <c r="GE37" s="229"/>
      <c r="GF37" s="227">
        <f>GF36/FF36-1</f>
        <v>-0.71947527749747731</v>
      </c>
      <c r="GG37" s="227"/>
      <c r="GH37" s="102">
        <f>GH36/FH36-1</f>
        <v>-0.65171898355754854</v>
      </c>
      <c r="GI37" s="227"/>
      <c r="GJ37" s="102">
        <f>GJ36/FJ36-1</f>
        <v>-0.29489436619718312</v>
      </c>
      <c r="GK37" s="227"/>
      <c r="GL37" s="102">
        <f t="shared" ref="GL37" si="79">GL36/FL36-1</f>
        <v>-0.5207159429897249</v>
      </c>
      <c r="GM37" s="227"/>
      <c r="GN37" s="102">
        <f t="shared" ref="GN37" si="80">GN36/FN36-1</f>
        <v>-0.18158810503005374</v>
      </c>
      <c r="GO37" s="227"/>
      <c r="GP37" s="102">
        <f t="shared" ref="GP37" si="81">GP36/FP36-1</f>
        <v>-6.1088977423638946E-3</v>
      </c>
      <c r="GQ37" s="103"/>
      <c r="GR37" s="237">
        <f>(GR36/(ET36+EV36+EX36+EZ36+FB36+FD36+FF36+FH36+FJ36+FL36+FN36+FP36))-1</f>
        <v>-0.49672001002799482</v>
      </c>
      <c r="GS37" s="238"/>
      <c r="GT37" s="102">
        <f>GT36/FT36-1</f>
        <v>-0.55635216518497277</v>
      </c>
      <c r="GU37" s="227"/>
      <c r="GV37" s="102">
        <f t="shared" ref="GV37" si="82">GV36/FV36-1</f>
        <v>-0.33125354509359051</v>
      </c>
      <c r="GW37" s="229"/>
      <c r="GX37" s="227">
        <f t="shared" ref="GX37" si="83">GX36/FX36-1</f>
        <v>0.93330157217722731</v>
      </c>
      <c r="GY37" s="227"/>
      <c r="GZ37" s="102">
        <f t="shared" ref="GZ37" si="84">GZ36/FZ36-1</f>
        <v>26.341880341880341</v>
      </c>
      <c r="HA37" s="227"/>
      <c r="HB37" s="102">
        <f t="shared" ref="HB37" si="85">HB36/GB36-1</f>
        <v>36.833333333333336</v>
      </c>
      <c r="HC37" s="227"/>
      <c r="HD37" s="102">
        <f t="shared" ref="HD37" si="86">HD36/GD36-1</f>
        <v>4.4928684627575279</v>
      </c>
      <c r="HE37" s="227"/>
      <c r="HF37" s="102">
        <f t="shared" ref="HF37" si="87">HF36/GF36-1</f>
        <v>1.9055755395683454</v>
      </c>
      <c r="HG37" s="227"/>
      <c r="HH37" s="102">
        <f t="shared" ref="HH37" si="88">HH36/GH36-1</f>
        <v>1.3175965665236054</v>
      </c>
      <c r="HI37" s="227"/>
      <c r="HJ37" s="102">
        <f t="shared" ref="HJ37" si="89">HJ36/GJ36-1</f>
        <v>0.35372451102788172</v>
      </c>
      <c r="HK37" s="227"/>
      <c r="HL37" s="102">
        <f t="shared" ref="HL37" si="90">HL36/GL36-1</f>
        <v>0.13139695712309818</v>
      </c>
      <c r="HM37" s="227"/>
      <c r="HN37" s="102">
        <f t="shared" ref="HN37" si="91">HN36/GN36-1</f>
        <v>2.9764205643602715E-2</v>
      </c>
      <c r="HO37" s="227"/>
      <c r="HP37" s="102">
        <f t="shared" ref="HP37" si="92">HP36/GP36-1</f>
        <v>0.12800641368252275</v>
      </c>
      <c r="HQ37" s="103"/>
      <c r="HR37" s="237">
        <f>(HR36/(FT36+FV36+FX36+FZ36+GB36+GD36+GF36+GH36+GJ36+GL36+GN36+GP36))-1</f>
        <v>0.58327106683271057</v>
      </c>
      <c r="HS37" s="238"/>
      <c r="HT37" s="102">
        <f>HT36/GT36-1</f>
        <v>0.72010342598577903</v>
      </c>
      <c r="HU37" s="227"/>
      <c r="HV37" s="102">
        <f>HV36/GV36-1</f>
        <v>0.27396098388464796</v>
      </c>
      <c r="HW37" s="229"/>
      <c r="HX37" s="227">
        <f>HX36/GX36-1</f>
        <v>-8.6742237555446078E-2</v>
      </c>
      <c r="HY37" s="227"/>
      <c r="HZ37" s="102">
        <f>HZ36/GZ36-1</f>
        <v>7.939981244138794E-2</v>
      </c>
      <c r="IA37" s="227"/>
      <c r="IB37" s="102">
        <f>IB36/HB36-1</f>
        <v>5.093612334801767E-2</v>
      </c>
      <c r="IC37" s="227"/>
      <c r="ID37" s="102">
        <f>ID36/HD36-1</f>
        <v>5.7703404500866196E-3</v>
      </c>
      <c r="IE37" s="227"/>
      <c r="IF37" s="102">
        <f>IF36/HF36-1</f>
        <v>-0.10832559579077683</v>
      </c>
      <c r="IG37" s="229"/>
      <c r="IH37" s="227">
        <f>IH36/HH36-1</f>
        <v>3.7654320987654311E-2</v>
      </c>
      <c r="II37" s="103"/>
      <c r="IJ37" s="237">
        <f>(IJ36/SUM(GT36:HI36))-1</f>
        <v>6.6273098540293507E-2</v>
      </c>
      <c r="IK37" s="238"/>
    </row>
    <row r="38" spans="2:245" ht="15" customHeight="1">
      <c r="B38" s="474" t="s">
        <v>4</v>
      </c>
      <c r="C38" s="474"/>
      <c r="D38" s="2" t="s">
        <v>17</v>
      </c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3"/>
      <c r="AO38" s="73"/>
      <c r="AP38" s="74"/>
      <c r="AQ38" s="74"/>
      <c r="AR38" s="74"/>
      <c r="AS38" s="74"/>
      <c r="AT38" s="72"/>
      <c r="AU38" s="72"/>
      <c r="AV38" s="72"/>
      <c r="AW38" s="72"/>
      <c r="AX38" s="72"/>
      <c r="AY38" s="72"/>
      <c r="AZ38" s="72"/>
      <c r="BA38" s="72"/>
      <c r="BN38" s="71"/>
      <c r="BO38" s="71"/>
      <c r="BP38" s="25"/>
      <c r="BQ38" s="25"/>
      <c r="BR38" s="25"/>
      <c r="BS38" s="25"/>
      <c r="CN38" s="25"/>
      <c r="CO38" s="25"/>
      <c r="CP38" s="25"/>
      <c r="CQ38" s="25"/>
      <c r="CR38" s="25"/>
      <c r="CS38" s="25"/>
      <c r="DC38" s="27"/>
      <c r="DE38" s="28"/>
      <c r="DJ38" s="24"/>
      <c r="DK38" s="24"/>
      <c r="DL38" s="24"/>
    </row>
    <row r="39" spans="2:245" ht="15" customHeight="1">
      <c r="B39" s="48"/>
      <c r="C39" s="48"/>
      <c r="D39" s="2"/>
      <c r="AW39" s="25"/>
      <c r="BG39" s="27"/>
      <c r="BI39" s="28"/>
      <c r="BN39" s="24"/>
      <c r="BO39" s="24"/>
      <c r="BP39" s="24"/>
    </row>
    <row r="40" spans="2:245" ht="15" customHeight="1">
      <c r="B40" s="48"/>
      <c r="C40" s="48"/>
      <c r="D40" s="2"/>
      <c r="BI40" s="24"/>
    </row>
    <row r="41" spans="2:245" ht="15" customHeight="1">
      <c r="B41" s="4" t="s">
        <v>12</v>
      </c>
      <c r="AS41" s="16"/>
    </row>
    <row r="42" spans="2:245" ht="15" customHeight="1" thickBot="1">
      <c r="B42" s="4"/>
      <c r="BT42" s="24"/>
      <c r="BU42" s="24"/>
      <c r="BY42" s="16"/>
      <c r="BZ42" s="16"/>
      <c r="CA42" s="16"/>
      <c r="CO42" s="16"/>
      <c r="DA42" s="16"/>
      <c r="DU42" s="16"/>
      <c r="GU42" s="16" t="s">
        <v>2</v>
      </c>
    </row>
    <row r="43" spans="2:245" ht="15" customHeight="1" thickBot="1">
      <c r="B43" s="502"/>
      <c r="C43" s="503"/>
      <c r="D43" s="503"/>
      <c r="E43" s="504"/>
      <c r="F43" s="145">
        <v>41456</v>
      </c>
      <c r="G43" s="146"/>
      <c r="H43" s="145">
        <v>41487</v>
      </c>
      <c r="I43" s="146"/>
      <c r="J43" s="145">
        <v>41518</v>
      </c>
      <c r="K43" s="146"/>
      <c r="L43" s="145">
        <v>41548</v>
      </c>
      <c r="M43" s="145"/>
      <c r="N43" s="145">
        <v>41579</v>
      </c>
      <c r="O43" s="146"/>
      <c r="P43" s="145">
        <v>41609</v>
      </c>
      <c r="Q43" s="146"/>
      <c r="R43" s="126" t="s">
        <v>77</v>
      </c>
      <c r="S43" s="121"/>
      <c r="T43" s="145">
        <v>41670</v>
      </c>
      <c r="U43" s="146"/>
      <c r="V43" s="145">
        <v>41671</v>
      </c>
      <c r="W43" s="146"/>
      <c r="X43" s="145">
        <v>41699</v>
      </c>
      <c r="Y43" s="146"/>
      <c r="Z43" s="145">
        <v>41730</v>
      </c>
      <c r="AA43" s="145"/>
      <c r="AB43" s="145">
        <v>41760</v>
      </c>
      <c r="AC43" s="145"/>
      <c r="AD43" s="146">
        <v>41791</v>
      </c>
      <c r="AE43" s="184"/>
      <c r="AF43" s="146">
        <v>41821</v>
      </c>
      <c r="AG43" s="184"/>
      <c r="AH43" s="152">
        <v>41853</v>
      </c>
      <c r="AI43" s="152"/>
      <c r="AJ43" s="146">
        <v>41883</v>
      </c>
      <c r="AK43" s="184"/>
      <c r="AL43" s="152">
        <v>41914</v>
      </c>
      <c r="AM43" s="152"/>
      <c r="AN43" s="146">
        <v>41946</v>
      </c>
      <c r="AO43" s="184"/>
      <c r="AP43" s="152">
        <v>41978</v>
      </c>
      <c r="AQ43" s="153"/>
      <c r="AR43" s="126" t="s">
        <v>77</v>
      </c>
      <c r="AS43" s="121"/>
      <c r="AT43" s="152">
        <v>42009</v>
      </c>
      <c r="AU43" s="152"/>
      <c r="AV43" s="146">
        <v>42041</v>
      </c>
      <c r="AW43" s="184"/>
      <c r="AX43" s="146">
        <v>42070</v>
      </c>
      <c r="AY43" s="152"/>
      <c r="AZ43" s="146">
        <v>42102</v>
      </c>
      <c r="BA43" s="184"/>
      <c r="BB43" s="152">
        <v>42125</v>
      </c>
      <c r="BC43" s="152"/>
      <c r="BD43" s="146">
        <v>42157</v>
      </c>
      <c r="BE43" s="152"/>
      <c r="BF43" s="146">
        <v>42188</v>
      </c>
      <c r="BG43" s="152"/>
      <c r="BH43" s="146">
        <v>42220</v>
      </c>
      <c r="BI43" s="184"/>
      <c r="BJ43" s="152">
        <v>42252</v>
      </c>
      <c r="BK43" s="152"/>
      <c r="BL43" s="145">
        <v>42284</v>
      </c>
      <c r="BM43" s="145"/>
      <c r="BN43" s="184">
        <v>42316</v>
      </c>
      <c r="BO43" s="145"/>
      <c r="BP43" s="145">
        <v>42347</v>
      </c>
      <c r="BQ43" s="145"/>
      <c r="BR43" s="126" t="s">
        <v>78</v>
      </c>
      <c r="BS43" s="663"/>
      <c r="BT43" s="105">
        <v>42373</v>
      </c>
      <c r="BU43" s="247"/>
      <c r="BV43" s="105">
        <v>42405</v>
      </c>
      <c r="BW43" s="247"/>
      <c r="BX43" s="105">
        <v>42460</v>
      </c>
      <c r="BY43" s="247"/>
      <c r="BZ43" s="105">
        <v>42461</v>
      </c>
      <c r="CA43" s="247"/>
      <c r="CB43" s="105">
        <v>42492</v>
      </c>
      <c r="CC43" s="247"/>
      <c r="CD43" s="105">
        <v>42524</v>
      </c>
      <c r="CE43" s="247"/>
      <c r="CF43" s="105">
        <v>42555</v>
      </c>
      <c r="CG43" s="247"/>
      <c r="CH43" s="105">
        <v>42587</v>
      </c>
      <c r="CI43" s="247"/>
      <c r="CJ43" s="105">
        <v>42619</v>
      </c>
      <c r="CK43" s="247"/>
      <c r="CL43" s="105">
        <v>42650</v>
      </c>
      <c r="CM43" s="105"/>
      <c r="CN43" s="104">
        <v>42682</v>
      </c>
      <c r="CO43" s="105"/>
      <c r="CP43" s="104">
        <v>42713</v>
      </c>
      <c r="CQ43" s="116"/>
      <c r="CR43" s="253" t="s">
        <v>73</v>
      </c>
      <c r="CS43" s="234"/>
      <c r="CT43" s="269">
        <v>42736</v>
      </c>
      <c r="CU43" s="247"/>
      <c r="CV43" s="104">
        <v>42768</v>
      </c>
      <c r="CW43" s="105"/>
      <c r="CX43" s="104">
        <v>42797</v>
      </c>
      <c r="CY43" s="105"/>
      <c r="CZ43" s="104">
        <v>42829</v>
      </c>
      <c r="DA43" s="105"/>
      <c r="DB43" s="104">
        <v>42860</v>
      </c>
      <c r="DC43" s="247"/>
      <c r="DD43" s="105">
        <v>42892</v>
      </c>
      <c r="DE43" s="105"/>
      <c r="DF43" s="104">
        <v>42923</v>
      </c>
      <c r="DG43" s="105"/>
      <c r="DH43" s="104">
        <v>42955</v>
      </c>
      <c r="DI43" s="105"/>
      <c r="DJ43" s="104">
        <v>42987</v>
      </c>
      <c r="DK43" s="105"/>
      <c r="DL43" s="104">
        <v>43018</v>
      </c>
      <c r="DM43" s="116"/>
      <c r="DN43" s="104">
        <v>43050</v>
      </c>
      <c r="DO43" s="105"/>
      <c r="DP43" s="104">
        <v>43081</v>
      </c>
      <c r="DQ43" s="116"/>
      <c r="DR43" s="253" t="s">
        <v>78</v>
      </c>
      <c r="DS43" s="234"/>
      <c r="DT43" s="269">
        <v>43111</v>
      </c>
      <c r="DU43" s="247"/>
      <c r="DV43" s="104">
        <v>43132</v>
      </c>
      <c r="DW43" s="105"/>
      <c r="DX43" s="104">
        <v>43161</v>
      </c>
      <c r="DY43" s="247"/>
      <c r="DZ43" s="105">
        <v>43204</v>
      </c>
      <c r="EA43" s="247"/>
      <c r="EB43" s="104">
        <v>43234</v>
      </c>
      <c r="EC43" s="105"/>
      <c r="ED43" s="104">
        <v>43266</v>
      </c>
      <c r="EE43" s="105"/>
      <c r="EF43" s="104">
        <v>43297</v>
      </c>
      <c r="EG43" s="105"/>
      <c r="EH43" s="104">
        <v>43329</v>
      </c>
      <c r="EI43" s="105"/>
      <c r="EJ43" s="104">
        <v>43361</v>
      </c>
      <c r="EK43" s="105"/>
      <c r="EL43" s="104">
        <v>43392</v>
      </c>
      <c r="EM43" s="105"/>
      <c r="EN43" s="104">
        <v>43424</v>
      </c>
      <c r="EO43" s="105"/>
      <c r="EP43" s="104">
        <v>43455</v>
      </c>
      <c r="EQ43" s="116"/>
      <c r="ER43" s="253" t="s">
        <v>78</v>
      </c>
      <c r="ES43" s="234"/>
      <c r="ET43" s="104">
        <v>43486</v>
      </c>
      <c r="EU43" s="105"/>
      <c r="EV43" s="104">
        <v>43518</v>
      </c>
      <c r="EW43" s="105"/>
      <c r="EX43" s="104">
        <v>43525</v>
      </c>
      <c r="EY43" s="105"/>
      <c r="EZ43" s="104">
        <v>43557</v>
      </c>
      <c r="FA43" s="105"/>
      <c r="FB43" s="104">
        <v>43588</v>
      </c>
      <c r="FC43" s="105"/>
      <c r="FD43" s="104">
        <v>43620</v>
      </c>
      <c r="FE43" s="105"/>
      <c r="FF43" s="104">
        <v>43651</v>
      </c>
      <c r="FG43" s="105"/>
      <c r="FH43" s="104">
        <v>43683</v>
      </c>
      <c r="FI43" s="105"/>
      <c r="FJ43" s="104">
        <v>43715</v>
      </c>
      <c r="FK43" s="105"/>
      <c r="FL43" s="104">
        <v>43746</v>
      </c>
      <c r="FM43" s="105"/>
      <c r="FN43" s="104">
        <v>43778</v>
      </c>
      <c r="FO43" s="247"/>
      <c r="FP43" s="105">
        <v>43809</v>
      </c>
      <c r="FQ43" s="116"/>
      <c r="FR43" s="253" t="s">
        <v>78</v>
      </c>
      <c r="FS43" s="450"/>
      <c r="FT43" s="269">
        <v>43851</v>
      </c>
      <c r="FU43" s="247"/>
      <c r="FV43" s="104">
        <v>43883</v>
      </c>
      <c r="FW43" s="105"/>
      <c r="FX43" s="104">
        <v>43913</v>
      </c>
      <c r="FY43" s="105"/>
      <c r="FZ43" s="104">
        <v>43945</v>
      </c>
      <c r="GA43" s="105"/>
      <c r="GB43" s="104">
        <v>43976</v>
      </c>
      <c r="GC43" s="105"/>
      <c r="GD43" s="104">
        <v>44008</v>
      </c>
      <c r="GE43" s="247"/>
      <c r="GF43" s="105">
        <v>44013</v>
      </c>
      <c r="GG43" s="105"/>
      <c r="GH43" s="104">
        <v>44045</v>
      </c>
      <c r="GI43" s="105"/>
      <c r="GJ43" s="104">
        <v>44077</v>
      </c>
      <c r="GK43" s="105"/>
      <c r="GL43" s="104">
        <v>44108</v>
      </c>
      <c r="GM43" s="105"/>
      <c r="GN43" s="104">
        <v>44140</v>
      </c>
      <c r="GO43" s="105"/>
      <c r="GP43" s="104">
        <v>44171</v>
      </c>
      <c r="GQ43" s="105"/>
      <c r="GR43" s="253" t="s">
        <v>78</v>
      </c>
      <c r="GS43" s="234"/>
      <c r="GT43" s="104">
        <v>44202</v>
      </c>
      <c r="GU43" s="105"/>
      <c r="GV43" s="104">
        <v>44234</v>
      </c>
      <c r="GW43" s="105"/>
      <c r="GX43" s="104">
        <v>44263</v>
      </c>
      <c r="GY43" s="105"/>
      <c r="GZ43" s="104">
        <v>44295</v>
      </c>
      <c r="HA43" s="105"/>
      <c r="HB43" s="104">
        <v>44326</v>
      </c>
      <c r="HC43" s="105"/>
      <c r="HD43" s="104">
        <v>44358</v>
      </c>
      <c r="HE43" s="105"/>
      <c r="HF43" s="104">
        <v>44389</v>
      </c>
      <c r="HG43" s="105"/>
      <c r="HH43" s="104">
        <v>44421</v>
      </c>
      <c r="HI43" s="105"/>
      <c r="HJ43" s="104">
        <v>44453</v>
      </c>
      <c r="HK43" s="105"/>
      <c r="HL43" s="104">
        <v>44484</v>
      </c>
      <c r="HM43" s="105"/>
      <c r="HN43" s="104">
        <v>44516</v>
      </c>
      <c r="HO43" s="105"/>
      <c r="HP43" s="104">
        <v>44547</v>
      </c>
      <c r="HQ43" s="105"/>
      <c r="HR43" s="253" t="s">
        <v>78</v>
      </c>
      <c r="HS43" s="234"/>
      <c r="HT43" s="104">
        <v>44562</v>
      </c>
      <c r="HU43" s="105"/>
      <c r="HV43" s="104">
        <v>44594</v>
      </c>
      <c r="HW43" s="105"/>
      <c r="HX43" s="104">
        <v>44623</v>
      </c>
      <c r="HY43" s="105"/>
      <c r="HZ43" s="104">
        <v>44655</v>
      </c>
      <c r="IA43" s="105"/>
      <c r="IB43" s="104">
        <v>44686</v>
      </c>
      <c r="IC43" s="105"/>
      <c r="ID43" s="104">
        <v>44718</v>
      </c>
      <c r="IE43" s="105"/>
      <c r="IF43" s="104">
        <v>44749</v>
      </c>
      <c r="IG43" s="105"/>
      <c r="IH43" s="104">
        <v>44781</v>
      </c>
      <c r="II43" s="105"/>
      <c r="IJ43" s="253" t="s">
        <v>78</v>
      </c>
      <c r="IK43" s="234"/>
    </row>
    <row r="44" spans="2:245" ht="15" customHeight="1" thickTop="1" thickBot="1">
      <c r="B44" s="545" t="s">
        <v>27</v>
      </c>
      <c r="C44" s="546"/>
      <c r="D44" s="546"/>
      <c r="E44" s="547"/>
      <c r="F44" s="673">
        <f>F45-F47</f>
        <v>-1032.82</v>
      </c>
      <c r="G44" s="672"/>
      <c r="H44" s="694">
        <f>H45-H47</f>
        <v>-1039.2440000000001</v>
      </c>
      <c r="I44" s="695"/>
      <c r="J44" s="694">
        <f>J45-J47</f>
        <v>-883.625</v>
      </c>
      <c r="K44" s="695"/>
      <c r="L44" s="694">
        <f>L45-L47</f>
        <v>-1220.954</v>
      </c>
      <c r="M44" s="696"/>
      <c r="N44" s="694">
        <f>N45-N47</f>
        <v>-1031.7859999999998</v>
      </c>
      <c r="O44" s="695"/>
      <c r="P44" s="694">
        <f>P45-P47</f>
        <v>-981.24099999999999</v>
      </c>
      <c r="Q44" s="695"/>
      <c r="R44" s="697"/>
      <c r="S44" s="696"/>
      <c r="T44" s="694">
        <f>T45-T47</f>
        <v>-1017</v>
      </c>
      <c r="U44" s="695"/>
      <c r="V44" s="694">
        <f>V45-V47</f>
        <v>-971.90199999999993</v>
      </c>
      <c r="W44" s="695"/>
      <c r="X44" s="694">
        <f>X45-X47</f>
        <v>-990.18799999999999</v>
      </c>
      <c r="Y44" s="695"/>
      <c r="Z44" s="694">
        <f>Z45-Z47</f>
        <v>-1156.0029999999999</v>
      </c>
      <c r="AA44" s="696"/>
      <c r="AB44" s="694">
        <f>AB45-AB47</f>
        <v>-1055</v>
      </c>
      <c r="AC44" s="696"/>
      <c r="AD44" s="694">
        <f>AD45-AD47</f>
        <v>-1084</v>
      </c>
      <c r="AE44" s="696"/>
      <c r="AF44" s="694">
        <f>AF45-AF47</f>
        <v>-993</v>
      </c>
      <c r="AG44" s="696"/>
      <c r="AH44" s="695">
        <f>AH45-AH47</f>
        <v>-1000</v>
      </c>
      <c r="AI44" s="695"/>
      <c r="AJ44" s="694">
        <f>AJ45-AJ47</f>
        <v>-1244</v>
      </c>
      <c r="AK44" s="696"/>
      <c r="AL44" s="694">
        <f>AL45-AL47</f>
        <v>-1274</v>
      </c>
      <c r="AM44" s="695"/>
      <c r="AN44" s="694">
        <f>AN45-AN47</f>
        <v>-1039</v>
      </c>
      <c r="AO44" s="695"/>
      <c r="AP44" s="694">
        <f>AP45-AP47</f>
        <v>-1072</v>
      </c>
      <c r="AQ44" s="695"/>
      <c r="AR44" s="697">
        <f>T44+V44+X44+Z44+AB44+AD44+AF44+AH44+AJ44+AL44+AN44+AP44</f>
        <v>-12896.093000000001</v>
      </c>
      <c r="AS44" s="696"/>
      <c r="AT44" s="672">
        <v>-967.29</v>
      </c>
      <c r="AU44" s="672"/>
      <c r="AV44" s="673">
        <v>-868.95</v>
      </c>
      <c r="AW44" s="672"/>
      <c r="AX44" s="673">
        <v>-966.4</v>
      </c>
      <c r="AY44" s="672"/>
      <c r="AZ44" s="673">
        <v>-813.5</v>
      </c>
      <c r="BA44" s="672"/>
      <c r="BB44" s="673">
        <v>-881.58</v>
      </c>
      <c r="BC44" s="672"/>
      <c r="BD44" s="673">
        <v>-949.3</v>
      </c>
      <c r="BE44" s="672"/>
      <c r="BF44" s="674">
        <v>-988.96199999999999</v>
      </c>
      <c r="BG44" s="675"/>
      <c r="BH44" s="673">
        <v>-943.03200000000004</v>
      </c>
      <c r="BI44" s="676"/>
      <c r="BJ44" s="672">
        <v>-1000.854</v>
      </c>
      <c r="BK44" s="672"/>
      <c r="BL44" s="673">
        <v>-1138.0550000000001</v>
      </c>
      <c r="BM44" s="676"/>
      <c r="BN44" s="672">
        <v>-912.39099999999996</v>
      </c>
      <c r="BO44" s="672"/>
      <c r="BP44" s="673">
        <f>BP45-BP47</f>
        <v>-1009.9109999999999</v>
      </c>
      <c r="BQ44" s="672"/>
      <c r="BR44" s="677">
        <v>-11440.276</v>
      </c>
      <c r="BS44" s="678"/>
      <c r="BT44" s="402">
        <v>-782.94599999999991</v>
      </c>
      <c r="BU44" s="352"/>
      <c r="BV44" s="351">
        <v>-744.01099999999997</v>
      </c>
      <c r="BW44" s="352"/>
      <c r="BX44" s="402">
        <v>-950.88800000000003</v>
      </c>
      <c r="BY44" s="402"/>
      <c r="BZ44" s="351">
        <v>-843.45</v>
      </c>
      <c r="CA44" s="402"/>
      <c r="CB44" s="351">
        <v>-971.89199999999994</v>
      </c>
      <c r="CC44" s="352"/>
      <c r="CD44" s="402">
        <v>-939</v>
      </c>
      <c r="CE44" s="402"/>
      <c r="CF44" s="351">
        <f>CF45-CF47</f>
        <v>-918.41600000000005</v>
      </c>
      <c r="CG44" s="352"/>
      <c r="CH44" s="351">
        <f>CH45-CH47</f>
        <v>-1013.6699999999998</v>
      </c>
      <c r="CI44" s="352"/>
      <c r="CJ44" s="351">
        <f>CJ45-CJ47</f>
        <v>-893.33299999999997</v>
      </c>
      <c r="CK44" s="352"/>
      <c r="CL44" s="402">
        <f>CL45-CL47</f>
        <v>-1032.1880000000001</v>
      </c>
      <c r="CM44" s="402"/>
      <c r="CN44" s="351">
        <f>CN45-CN47</f>
        <v>-961.38900000000001</v>
      </c>
      <c r="CO44" s="402"/>
      <c r="CP44" s="351">
        <v>-1009.64</v>
      </c>
      <c r="CQ44" s="582"/>
      <c r="CR44" s="394">
        <v>-11060.829000000002</v>
      </c>
      <c r="CS44" s="395"/>
      <c r="CT44" s="401">
        <f>CT45-CT47</f>
        <v>-894.14300000000003</v>
      </c>
      <c r="CU44" s="402"/>
      <c r="CV44" s="351">
        <f>CV45-CV47</f>
        <v>-698.30599999999993</v>
      </c>
      <c r="CW44" s="402"/>
      <c r="CX44" s="351">
        <f>CX45-CX47</f>
        <v>-1168.1130000000001</v>
      </c>
      <c r="CY44" s="402"/>
      <c r="CZ44" s="351">
        <f>CZ45-CZ47</f>
        <v>-836.97</v>
      </c>
      <c r="DA44" s="402"/>
      <c r="DB44" s="351">
        <f>DB45-DB47</f>
        <v>-1048.259</v>
      </c>
      <c r="DC44" s="352"/>
      <c r="DD44" s="402">
        <f>DD45-DD47</f>
        <v>-1005.6500000000001</v>
      </c>
      <c r="DE44" s="402"/>
      <c r="DF44" s="351">
        <f>DF45-DF47</f>
        <v>-968.06200000000001</v>
      </c>
      <c r="DG44" s="402"/>
      <c r="DH44" s="351">
        <v>-1069</v>
      </c>
      <c r="DI44" s="402"/>
      <c r="DJ44" s="351">
        <v>-1025</v>
      </c>
      <c r="DK44" s="402"/>
      <c r="DL44" s="351">
        <v>-1186.1200000000001</v>
      </c>
      <c r="DM44" s="402"/>
      <c r="DN44" s="351">
        <v>-1045.6969999999999</v>
      </c>
      <c r="DO44" s="402"/>
      <c r="DP44" s="351">
        <f>DP45-DP47</f>
        <v>-1118.8319999999999</v>
      </c>
      <c r="DQ44" s="582"/>
      <c r="DR44" s="394">
        <f>DR45-DR47</f>
        <v>-12063.994000000002</v>
      </c>
      <c r="DS44" s="395"/>
      <c r="DT44" s="401">
        <f>DT45-DT47</f>
        <v>-1172.1020000000001</v>
      </c>
      <c r="DU44" s="402"/>
      <c r="DV44" s="351">
        <f>DV45-DV47</f>
        <v>-855.69400000000007</v>
      </c>
      <c r="DW44" s="402"/>
      <c r="DX44" s="351">
        <f>DX45-DX47</f>
        <v>-1022.6</v>
      </c>
      <c r="DY44" s="352"/>
      <c r="DZ44" s="111">
        <f>DZ45-DZ47</f>
        <v>-989.52800000000013</v>
      </c>
      <c r="EA44" s="111"/>
      <c r="EB44" s="110">
        <f>EB45-EB47</f>
        <v>-1090.5259999999998</v>
      </c>
      <c r="EC44" s="111"/>
      <c r="ED44" s="110">
        <f>ED45-ED47</f>
        <v>-973</v>
      </c>
      <c r="EE44" s="111"/>
      <c r="EF44" s="110">
        <f>EF45-EF47</f>
        <v>-1071</v>
      </c>
      <c r="EG44" s="111"/>
      <c r="EH44" s="110">
        <f>EH45-EH47</f>
        <v>-1038.692</v>
      </c>
      <c r="EI44" s="111"/>
      <c r="EJ44" s="110">
        <f>EJ45-EJ47</f>
        <v>-952.39600000000007</v>
      </c>
      <c r="EK44" s="111"/>
      <c r="EL44" s="110">
        <v>-1212.4270000000001</v>
      </c>
      <c r="EM44" s="111"/>
      <c r="EN44" s="110">
        <f>EN45-EN47</f>
        <v>-1091.08</v>
      </c>
      <c r="EO44" s="111"/>
      <c r="EP44" s="110">
        <f>EP45-EP47</f>
        <v>-1091.2139999999999</v>
      </c>
      <c r="EQ44" s="348"/>
      <c r="ER44" s="257">
        <v>-12560.654</v>
      </c>
      <c r="ES44" s="258"/>
      <c r="ET44" s="110">
        <v>-1067.7380000000001</v>
      </c>
      <c r="EU44" s="111"/>
      <c r="EV44" s="110">
        <v>-986.23</v>
      </c>
      <c r="EW44" s="111"/>
      <c r="EX44" s="110">
        <v>-956.67200000000003</v>
      </c>
      <c r="EY44" s="111"/>
      <c r="EZ44" s="110">
        <v>-1092.376</v>
      </c>
      <c r="FA44" s="111"/>
      <c r="FB44" s="110">
        <v>-1038.068</v>
      </c>
      <c r="FC44" s="111"/>
      <c r="FD44" s="110">
        <v>-1104.991</v>
      </c>
      <c r="FE44" s="111"/>
      <c r="FF44" s="110">
        <v>-1036.9570000000001</v>
      </c>
      <c r="FG44" s="111"/>
      <c r="FH44" s="110">
        <v>-979.46500000000015</v>
      </c>
      <c r="FI44" s="111"/>
      <c r="FJ44" s="110">
        <v>-911.60299999999995</v>
      </c>
      <c r="FK44" s="111"/>
      <c r="FL44" s="110">
        <v>-1104.4160000000002</v>
      </c>
      <c r="FM44" s="111"/>
      <c r="FN44" s="110">
        <v>-880.75599999999997</v>
      </c>
      <c r="FO44" s="311"/>
      <c r="FP44" s="111">
        <v>-963.798</v>
      </c>
      <c r="FQ44" s="348"/>
      <c r="FR44" s="257">
        <v>-12123.070000000002</v>
      </c>
      <c r="FS44" s="111"/>
      <c r="FT44" s="628">
        <f>FT45-FT47</f>
        <v>-758.06999999999994</v>
      </c>
      <c r="FU44" s="311"/>
      <c r="FV44" s="110">
        <f>FV45-FV47</f>
        <v>-566.40700000000004</v>
      </c>
      <c r="FW44" s="111"/>
      <c r="FX44" s="110">
        <f>FX45-FX47</f>
        <v>-608.42499999999995</v>
      </c>
      <c r="FY44" s="111"/>
      <c r="FZ44" s="110">
        <f>FZ45-FZ47</f>
        <v>-448.82</v>
      </c>
      <c r="GA44" s="111"/>
      <c r="GB44" s="110">
        <f>GB45-GB47</f>
        <v>-416.51299999999998</v>
      </c>
      <c r="GC44" s="111"/>
      <c r="GD44" s="110">
        <f>GD45-GD47</f>
        <v>-417.57299999999998</v>
      </c>
      <c r="GE44" s="311"/>
      <c r="GF44" s="111">
        <f>GF45-GF47</f>
        <v>-467.28199999999998</v>
      </c>
      <c r="GG44" s="111"/>
      <c r="GH44" s="110">
        <f>GH45-GH47</f>
        <v>-395.68200000000002</v>
      </c>
      <c r="GI44" s="111"/>
      <c r="GJ44" s="110">
        <f>GJ45-GJ47</f>
        <v>-423.10199999999998</v>
      </c>
      <c r="GK44" s="111"/>
      <c r="GL44" s="110">
        <f>GL45-GL47</f>
        <v>-581.77699999999993</v>
      </c>
      <c r="GM44" s="111"/>
      <c r="GN44" s="110">
        <f>GN45-GN47</f>
        <v>-611.99</v>
      </c>
      <c r="GO44" s="111"/>
      <c r="GP44" s="110">
        <f>GP45-GP47</f>
        <v>-672.01199999999994</v>
      </c>
      <c r="GQ44" s="111"/>
      <c r="GR44" s="257">
        <f>GR45-GR47</f>
        <v>-6367.6530000000002</v>
      </c>
      <c r="GS44" s="258"/>
      <c r="GT44" s="110">
        <f>GT45-GT47</f>
        <v>-430.51800000000003</v>
      </c>
      <c r="GU44" s="111"/>
      <c r="GV44" s="110">
        <f t="shared" ref="GV44:GX44" si="93">GV45-GV47</f>
        <v>-513.96299999999997</v>
      </c>
      <c r="GW44" s="111"/>
      <c r="GX44" s="110">
        <f t="shared" si="93"/>
        <v>-641.29899999999998</v>
      </c>
      <c r="GY44" s="111"/>
      <c r="GZ44" s="110">
        <f t="shared" ref="GZ44:HB44" si="94">GZ45-GZ47</f>
        <v>-607.52099999999996</v>
      </c>
      <c r="HA44" s="111"/>
      <c r="HB44" s="110">
        <f t="shared" si="94"/>
        <v>-828.42200000000003</v>
      </c>
      <c r="HC44" s="111"/>
      <c r="HD44" s="110">
        <f t="shared" ref="HD44:HF44" si="95">HD45-HD47</f>
        <v>-476.01600000000002</v>
      </c>
      <c r="HE44" s="111"/>
      <c r="HF44" s="110">
        <f t="shared" si="95"/>
        <v>-682.54</v>
      </c>
      <c r="HG44" s="111"/>
      <c r="HH44" s="110">
        <f t="shared" ref="HH44:HJ44" si="96">HH45-HH47</f>
        <v>-698.57299999999998</v>
      </c>
      <c r="HI44" s="111"/>
      <c r="HJ44" s="110">
        <f t="shared" si="96"/>
        <v>-707.71400000000006</v>
      </c>
      <c r="HK44" s="111"/>
      <c r="HL44" s="110">
        <f t="shared" ref="HL44:HN44" si="97">HL45-HL47</f>
        <v>-872.73099999999999</v>
      </c>
      <c r="HM44" s="111"/>
      <c r="HN44" s="110">
        <f t="shared" si="97"/>
        <v>-666.05400000000009</v>
      </c>
      <c r="HO44" s="111"/>
      <c r="HP44" s="110">
        <f t="shared" ref="HP44" si="98">HP45-HP47</f>
        <v>-874.44800000000009</v>
      </c>
      <c r="HQ44" s="111"/>
      <c r="HR44" s="257">
        <f>HR45-HR47</f>
        <v>-7999.7990000000009</v>
      </c>
      <c r="HS44" s="258"/>
      <c r="HT44" s="110">
        <f t="shared" ref="HT44:HV44" si="99">HT45-HT47</f>
        <v>-834.06699999999989</v>
      </c>
      <c r="HU44" s="111"/>
      <c r="HV44" s="110">
        <f t="shared" si="99"/>
        <v>-893.27699999999993</v>
      </c>
      <c r="HW44" s="111"/>
      <c r="HX44" s="110">
        <f t="shared" ref="HX44:HZ44" si="100">HX45-HX47</f>
        <v>-991.30499999999995</v>
      </c>
      <c r="HY44" s="111"/>
      <c r="HZ44" s="110">
        <f t="shared" si="100"/>
        <v>-922.68400000000008</v>
      </c>
      <c r="IA44" s="111"/>
      <c r="IB44" s="110">
        <f t="shared" ref="IB44:ID44" si="101">IB45-IB47</f>
        <v>-940.96199999999999</v>
      </c>
      <c r="IC44" s="111"/>
      <c r="ID44" s="110">
        <f t="shared" si="101"/>
        <v>-971.04600000000005</v>
      </c>
      <c r="IE44" s="111"/>
      <c r="IF44" s="110">
        <f t="shared" ref="IF44:IH44" si="102">IF45-IF47</f>
        <v>-996.44</v>
      </c>
      <c r="IG44" s="111"/>
      <c r="IH44" s="110">
        <f t="shared" si="102"/>
        <v>-1136.2180000000001</v>
      </c>
      <c r="II44" s="111"/>
      <c r="IJ44" s="257">
        <f>IJ45-IJ47</f>
        <v>-7685.9989999999998</v>
      </c>
      <c r="IK44" s="258"/>
    </row>
    <row r="45" spans="2:245" ht="15" customHeight="1" thickTop="1">
      <c r="B45" s="536" t="s">
        <v>28</v>
      </c>
      <c r="C45" s="537"/>
      <c r="D45" s="537"/>
      <c r="E45" s="538"/>
      <c r="F45" s="688">
        <v>79.674000000000007</v>
      </c>
      <c r="G45" s="686"/>
      <c r="H45" s="688">
        <v>76.097999999999999</v>
      </c>
      <c r="I45" s="686"/>
      <c r="J45" s="688">
        <v>76.646000000000001</v>
      </c>
      <c r="K45" s="686"/>
      <c r="L45" s="688">
        <v>76.459999999999994</v>
      </c>
      <c r="M45" s="687"/>
      <c r="N45" s="688">
        <v>69.995999999999995</v>
      </c>
      <c r="O45" s="686"/>
      <c r="P45" s="688">
        <v>59.576000000000001</v>
      </c>
      <c r="Q45" s="686"/>
      <c r="R45" s="698"/>
      <c r="S45" s="699"/>
      <c r="T45" s="688">
        <v>59</v>
      </c>
      <c r="U45" s="686"/>
      <c r="V45" s="688">
        <v>61.195999999999998</v>
      </c>
      <c r="W45" s="686"/>
      <c r="X45" s="688">
        <v>70.504999999999995</v>
      </c>
      <c r="Y45" s="686"/>
      <c r="Z45" s="688">
        <v>64.997</v>
      </c>
      <c r="AA45" s="687"/>
      <c r="AB45" s="688">
        <v>68</v>
      </c>
      <c r="AC45" s="687"/>
      <c r="AD45" s="688">
        <v>86</v>
      </c>
      <c r="AE45" s="687"/>
      <c r="AF45" s="705">
        <v>76</v>
      </c>
      <c r="AG45" s="706"/>
      <c r="AH45" s="707">
        <v>72</v>
      </c>
      <c r="AI45" s="707"/>
      <c r="AJ45" s="705">
        <v>72</v>
      </c>
      <c r="AK45" s="706"/>
      <c r="AL45" s="456">
        <v>75</v>
      </c>
      <c r="AM45" s="457"/>
      <c r="AN45" s="456">
        <v>53</v>
      </c>
      <c r="AO45" s="457"/>
      <c r="AP45" s="510">
        <v>60</v>
      </c>
      <c r="AQ45" s="681"/>
      <c r="AR45" s="698">
        <f>T45+V45+X45+Z45+AB45+AD45+AF45+AH45+AJ45+AL45+AN45+AP45</f>
        <v>817.69799999999998</v>
      </c>
      <c r="AS45" s="699"/>
      <c r="AT45" s="112">
        <v>51.71</v>
      </c>
      <c r="AU45" s="266"/>
      <c r="AV45" s="100">
        <v>53.05</v>
      </c>
      <c r="AW45" s="266"/>
      <c r="AX45" s="100">
        <v>63.6</v>
      </c>
      <c r="AY45" s="266"/>
      <c r="AZ45" s="100">
        <v>57.5</v>
      </c>
      <c r="BA45" s="266"/>
      <c r="BB45" s="100">
        <v>63.25</v>
      </c>
      <c r="BC45" s="266"/>
      <c r="BD45" s="100">
        <v>60</v>
      </c>
      <c r="BE45" s="266"/>
      <c r="BF45" s="679">
        <v>64.585999999999999</v>
      </c>
      <c r="BG45" s="680"/>
      <c r="BH45" s="456">
        <v>62.283000000000001</v>
      </c>
      <c r="BI45" s="457"/>
      <c r="BJ45" s="510">
        <v>60.268000000000001</v>
      </c>
      <c r="BK45" s="510"/>
      <c r="BL45" s="456">
        <v>65.263999999999996</v>
      </c>
      <c r="BM45" s="457"/>
      <c r="BN45" s="456">
        <v>48.87</v>
      </c>
      <c r="BO45" s="457"/>
      <c r="BP45" s="510">
        <v>45.42</v>
      </c>
      <c r="BQ45" s="681"/>
      <c r="BR45" s="682">
        <v>695.75000000000011</v>
      </c>
      <c r="BS45" s="683"/>
      <c r="BT45" s="510">
        <v>45.984000000000002</v>
      </c>
      <c r="BU45" s="457"/>
      <c r="BV45" s="456">
        <v>50.392000000000003</v>
      </c>
      <c r="BW45" s="457"/>
      <c r="BX45" s="112">
        <v>48.39</v>
      </c>
      <c r="BY45" s="112"/>
      <c r="BZ45" s="100">
        <v>52.683999999999997</v>
      </c>
      <c r="CA45" s="112"/>
      <c r="CB45" s="100">
        <v>67.409000000000006</v>
      </c>
      <c r="CC45" s="266"/>
      <c r="CD45" s="112">
        <v>58.753</v>
      </c>
      <c r="CE45" s="112"/>
      <c r="CF45" s="100">
        <v>58.39</v>
      </c>
      <c r="CG45" s="266"/>
      <c r="CH45" s="100">
        <v>55.45</v>
      </c>
      <c r="CI45" s="266"/>
      <c r="CJ45" s="100">
        <v>55.15</v>
      </c>
      <c r="CK45" s="266"/>
      <c r="CL45" s="112">
        <v>47.706000000000003</v>
      </c>
      <c r="CM45" s="112"/>
      <c r="CN45" s="100">
        <v>50.463000000000001</v>
      </c>
      <c r="CO45" s="112"/>
      <c r="CP45" s="100">
        <v>45.378</v>
      </c>
      <c r="CQ45" s="101"/>
      <c r="CR45" s="589">
        <v>636.149</v>
      </c>
      <c r="CS45" s="590"/>
      <c r="CT45" s="299">
        <v>48.021000000000001</v>
      </c>
      <c r="CU45" s="112"/>
      <c r="CV45" s="100">
        <v>46.335000000000001</v>
      </c>
      <c r="CW45" s="112"/>
      <c r="CX45" s="100">
        <v>59.701000000000001</v>
      </c>
      <c r="CY45" s="112"/>
      <c r="CZ45" s="100">
        <v>58.509</v>
      </c>
      <c r="DA45" s="112"/>
      <c r="DB45" s="100">
        <v>64.27</v>
      </c>
      <c r="DC45" s="266"/>
      <c r="DD45" s="112">
        <v>57.057000000000002</v>
      </c>
      <c r="DE45" s="112"/>
      <c r="DF45" s="100">
        <v>53.47</v>
      </c>
      <c r="DG45" s="112"/>
      <c r="DH45" s="100">
        <v>62.337000000000003</v>
      </c>
      <c r="DI45" s="112"/>
      <c r="DJ45" s="100">
        <v>56.512999999999998</v>
      </c>
      <c r="DK45" s="112"/>
      <c r="DL45" s="100">
        <v>57.387999999999998</v>
      </c>
      <c r="DM45" s="112"/>
      <c r="DN45" s="100">
        <v>48.457000000000001</v>
      </c>
      <c r="DO45" s="112"/>
      <c r="DP45" s="100">
        <v>47.975999999999999</v>
      </c>
      <c r="DQ45" s="101"/>
      <c r="DR45" s="259">
        <f>CT45+CV45+CX45+CZ45+DB45+DD45+DF45+DH45+DJ45+DL45+DN45+DP45</f>
        <v>660.03399999999988</v>
      </c>
      <c r="DS45" s="260"/>
      <c r="DT45" s="299">
        <v>55.664999999999999</v>
      </c>
      <c r="DU45" s="112"/>
      <c r="DV45" s="100">
        <v>47.265999999999998</v>
      </c>
      <c r="DW45" s="112"/>
      <c r="DX45" s="100">
        <v>66.725999999999999</v>
      </c>
      <c r="DY45" s="266"/>
      <c r="DZ45" s="112">
        <v>64.641000000000005</v>
      </c>
      <c r="EA45" s="112"/>
      <c r="EB45" s="100">
        <v>74.968999999999994</v>
      </c>
      <c r="EC45" s="112"/>
      <c r="ED45" s="100">
        <v>62</v>
      </c>
      <c r="EE45" s="112"/>
      <c r="EF45" s="100">
        <v>57</v>
      </c>
      <c r="EG45" s="112"/>
      <c r="EH45" s="100">
        <v>59.048999999999999</v>
      </c>
      <c r="EI45" s="112"/>
      <c r="EJ45" s="100">
        <v>43.588000000000001</v>
      </c>
      <c r="EK45" s="112"/>
      <c r="EL45" s="100">
        <v>53.454000000000001</v>
      </c>
      <c r="EM45" s="112"/>
      <c r="EN45" s="100">
        <v>47.808999999999997</v>
      </c>
      <c r="EO45" s="112"/>
      <c r="EP45" s="100">
        <v>40.502000000000002</v>
      </c>
      <c r="EQ45" s="101"/>
      <c r="ER45" s="259">
        <v>672.30299999999977</v>
      </c>
      <c r="ES45" s="260"/>
      <c r="ET45" s="100">
        <v>43.308999999999997</v>
      </c>
      <c r="EU45" s="112"/>
      <c r="EV45" s="100">
        <v>51.395000000000003</v>
      </c>
      <c r="EW45" s="112"/>
      <c r="EX45" s="100">
        <v>60.634</v>
      </c>
      <c r="EY45" s="112"/>
      <c r="EZ45" s="100">
        <v>68.221000000000004</v>
      </c>
      <c r="FA45" s="112"/>
      <c r="FB45" s="100">
        <v>63.247999999999998</v>
      </c>
      <c r="FC45" s="112"/>
      <c r="FD45" s="100">
        <v>86.457999999999998</v>
      </c>
      <c r="FE45" s="112"/>
      <c r="FF45" s="100">
        <v>275.46699999999998</v>
      </c>
      <c r="FG45" s="112"/>
      <c r="FH45" s="100">
        <v>149.333</v>
      </c>
      <c r="FI45" s="112"/>
      <c r="FJ45" s="100">
        <v>214.166</v>
      </c>
      <c r="FK45" s="112"/>
      <c r="FL45" s="100">
        <v>223.566</v>
      </c>
      <c r="FM45" s="112"/>
      <c r="FN45" s="100">
        <v>103.221</v>
      </c>
      <c r="FO45" s="266"/>
      <c r="FP45" s="112">
        <v>165.25200000000001</v>
      </c>
      <c r="FQ45" s="101"/>
      <c r="FR45" s="259">
        <f>SUM(ET45:FQ45)</f>
        <v>1504.27</v>
      </c>
      <c r="FS45" s="112"/>
      <c r="FT45" s="299">
        <v>155.05199999999999</v>
      </c>
      <c r="FU45" s="266"/>
      <c r="FV45" s="100">
        <v>184.36600000000001</v>
      </c>
      <c r="FW45" s="112"/>
      <c r="FX45" s="100">
        <v>179.32</v>
      </c>
      <c r="FY45" s="112"/>
      <c r="FZ45" s="100">
        <v>84.387</v>
      </c>
      <c r="GA45" s="112"/>
      <c r="GB45" s="100">
        <v>76.778999999999996</v>
      </c>
      <c r="GC45" s="112"/>
      <c r="GD45" s="100">
        <v>105.52800000000001</v>
      </c>
      <c r="GE45" s="266"/>
      <c r="GF45" s="112">
        <v>89.498000000000005</v>
      </c>
      <c r="GG45" s="112"/>
      <c r="GH45" s="100">
        <v>188.53200000000001</v>
      </c>
      <c r="GI45" s="112"/>
      <c r="GJ45" s="100">
        <v>229.38</v>
      </c>
      <c r="GK45" s="112"/>
      <c r="GL45" s="100">
        <v>145.15700000000001</v>
      </c>
      <c r="GM45" s="112"/>
      <c r="GN45" s="100">
        <v>99.771000000000001</v>
      </c>
      <c r="GO45" s="112"/>
      <c r="GP45" s="100">
        <v>171.37700000000001</v>
      </c>
      <c r="GQ45" s="112"/>
      <c r="GR45" s="259">
        <f>FT45+FV45+FX45+FZ45+GB45+GD45+GF45+GH45+GJ45+GL45+GN45+GP45</f>
        <v>1709.1469999999999</v>
      </c>
      <c r="GS45" s="260"/>
      <c r="GT45" s="100">
        <v>241.506</v>
      </c>
      <c r="GU45" s="112"/>
      <c r="GV45" s="100">
        <v>238.51400000000001</v>
      </c>
      <c r="GW45" s="112"/>
      <c r="GX45" s="100">
        <v>326.24599999999998</v>
      </c>
      <c r="GY45" s="112"/>
      <c r="GZ45" s="100">
        <v>279.71300000000002</v>
      </c>
      <c r="HA45" s="112"/>
      <c r="HB45" s="100">
        <v>158.648</v>
      </c>
      <c r="HC45" s="112"/>
      <c r="HD45" s="100">
        <v>420.33800000000002</v>
      </c>
      <c r="HE45" s="112"/>
      <c r="HF45" s="100">
        <v>281.048</v>
      </c>
      <c r="HG45" s="112"/>
      <c r="HH45" s="100">
        <v>321.79300000000001</v>
      </c>
      <c r="HI45" s="112"/>
      <c r="HJ45" s="100">
        <v>318.36099999999999</v>
      </c>
      <c r="HK45" s="112"/>
      <c r="HL45" s="100">
        <v>230.23099999999999</v>
      </c>
      <c r="HM45" s="112"/>
      <c r="HN45" s="100">
        <v>332.05500000000001</v>
      </c>
      <c r="HO45" s="112"/>
      <c r="HP45" s="100">
        <v>409.714</v>
      </c>
      <c r="HQ45" s="112"/>
      <c r="HR45" s="259">
        <f>GT45+GV45+GX45+GZ45+HB45+HD45+HF45+HH45+HJ45+HL45+HN45+HP45</f>
        <v>3558.1669999999999</v>
      </c>
      <c r="HS45" s="260"/>
      <c r="HT45" s="100">
        <v>200.90799999999999</v>
      </c>
      <c r="HU45" s="112"/>
      <c r="HV45" s="100">
        <v>266.99599999999998</v>
      </c>
      <c r="HW45" s="112"/>
      <c r="HX45" s="100">
        <v>418.94600000000003</v>
      </c>
      <c r="HY45" s="112"/>
      <c r="HZ45" s="100">
        <v>275.54399999999998</v>
      </c>
      <c r="IA45" s="112"/>
      <c r="IB45" s="100">
        <v>358.93900000000002</v>
      </c>
      <c r="IC45" s="112"/>
      <c r="ID45" s="100">
        <v>391.517</v>
      </c>
      <c r="IE45" s="112"/>
      <c r="IF45" s="100">
        <v>208.767</v>
      </c>
      <c r="IG45" s="112"/>
      <c r="IH45" s="100">
        <v>345.91699999999997</v>
      </c>
      <c r="II45" s="112"/>
      <c r="IJ45" s="259">
        <f>HT45+HV45+HX45+HZ45+IB45+ID45+IF45+IH45</f>
        <v>2467.5340000000001</v>
      </c>
      <c r="IK45" s="260"/>
    </row>
    <row r="46" spans="2:245" ht="15" customHeight="1" thickBot="1">
      <c r="B46" s="524" t="s">
        <v>23</v>
      </c>
      <c r="C46" s="525"/>
      <c r="D46" s="525"/>
      <c r="E46" s="526"/>
      <c r="F46" s="113">
        <v>0.111</v>
      </c>
      <c r="G46" s="114"/>
      <c r="H46" s="113">
        <v>0.13500000000000001</v>
      </c>
      <c r="I46" s="114"/>
      <c r="J46" s="113">
        <v>1.2999999999999999E-2</v>
      </c>
      <c r="K46" s="114"/>
      <c r="L46" s="113">
        <v>-0.125</v>
      </c>
      <c r="M46" s="186"/>
      <c r="N46" s="113">
        <v>-4.4999999999999998E-2</v>
      </c>
      <c r="O46" s="114"/>
      <c r="P46" s="113">
        <v>-0.02</v>
      </c>
      <c r="Q46" s="114"/>
      <c r="R46" s="397"/>
      <c r="S46" s="186"/>
      <c r="T46" s="113">
        <v>-0.13100000000000001</v>
      </c>
      <c r="U46" s="114"/>
      <c r="V46" s="113">
        <v>-3.6999999999999998E-2</v>
      </c>
      <c r="W46" s="114"/>
      <c r="X46" s="113">
        <v>6.8000000000000005E-2</v>
      </c>
      <c r="Y46" s="114"/>
      <c r="Z46" s="113">
        <v>-8.5999999999999993E-2</v>
      </c>
      <c r="AA46" s="186"/>
      <c r="AB46" s="113">
        <v>9.0999999999999998E-2</v>
      </c>
      <c r="AC46" s="186"/>
      <c r="AD46" s="113">
        <v>0.38700000000000001</v>
      </c>
      <c r="AE46" s="186"/>
      <c r="AF46" s="113">
        <v>-4.5999999999999999E-2</v>
      </c>
      <c r="AG46" s="186"/>
      <c r="AH46" s="114">
        <v>-4.7E-2</v>
      </c>
      <c r="AI46" s="114"/>
      <c r="AJ46" s="113">
        <v>-6.3E-2</v>
      </c>
      <c r="AK46" s="186"/>
      <c r="AL46" s="113">
        <v>-2.1000000000000001E-2</v>
      </c>
      <c r="AM46" s="186"/>
      <c r="AN46" s="113">
        <v>-0.23499999999999999</v>
      </c>
      <c r="AO46" s="186"/>
      <c r="AP46" s="114">
        <v>3.0000000000000001E-3</v>
      </c>
      <c r="AQ46" s="117"/>
      <c r="AR46" s="397">
        <v>-0.03</v>
      </c>
      <c r="AS46" s="186"/>
      <c r="AT46" s="303">
        <v>-0.128</v>
      </c>
      <c r="AU46" s="382"/>
      <c r="AV46" s="302">
        <v>-0.13300000000000001</v>
      </c>
      <c r="AW46" s="382"/>
      <c r="AX46" s="302">
        <v>-9.7936316573292603E-2</v>
      </c>
      <c r="AY46" s="382"/>
      <c r="AZ46" s="302">
        <v>-0.11534378509777377</v>
      </c>
      <c r="BA46" s="382"/>
      <c r="BB46" s="302">
        <v>-6.9852941176470562E-2</v>
      </c>
      <c r="BC46" s="382"/>
      <c r="BD46" s="302">
        <v>-0.30232558139534882</v>
      </c>
      <c r="BE46" s="382"/>
      <c r="BF46" s="684">
        <v>-0.15000526426616123</v>
      </c>
      <c r="BG46" s="685"/>
      <c r="BH46" s="113">
        <v>-0.14157535662600795</v>
      </c>
      <c r="BI46" s="186"/>
      <c r="BJ46" s="114">
        <v>-0.161</v>
      </c>
      <c r="BK46" s="114"/>
      <c r="BL46" s="113">
        <v>-0.128</v>
      </c>
      <c r="BM46" s="186"/>
      <c r="BN46" s="113">
        <v>-8.756534727408527E-2</v>
      </c>
      <c r="BO46" s="186"/>
      <c r="BP46" s="114">
        <v>-0.24</v>
      </c>
      <c r="BQ46" s="117"/>
      <c r="BR46" s="572">
        <v>-0.14899999999999999</v>
      </c>
      <c r="BS46" s="624"/>
      <c r="BT46" s="114">
        <f>-0.111</f>
        <v>-0.111</v>
      </c>
      <c r="BU46" s="186"/>
      <c r="BV46" s="113">
        <v>-0.05</v>
      </c>
      <c r="BW46" s="186"/>
      <c r="BX46" s="114">
        <v>-0.23899999999999999</v>
      </c>
      <c r="BY46" s="114"/>
      <c r="BZ46" s="113">
        <v>-8.4000000000000005E-2</v>
      </c>
      <c r="CA46" s="114"/>
      <c r="CB46" s="113">
        <v>6.6000000000000003E-2</v>
      </c>
      <c r="CC46" s="186"/>
      <c r="CD46" s="114">
        <v>-0.02</v>
      </c>
      <c r="CE46" s="114"/>
      <c r="CF46" s="113">
        <v>-9.4E-2</v>
      </c>
      <c r="CG46" s="186"/>
      <c r="CH46" s="113">
        <v>-0.11</v>
      </c>
      <c r="CI46" s="186"/>
      <c r="CJ46" s="113">
        <v>-8.5000000000000006E-2</v>
      </c>
      <c r="CK46" s="186"/>
      <c r="CL46" s="114">
        <v>-0.26700000000000002</v>
      </c>
      <c r="CM46" s="114"/>
      <c r="CN46" s="113">
        <v>3.6999999999999998E-2</v>
      </c>
      <c r="CO46" s="114"/>
      <c r="CP46" s="113">
        <v>-1E-3</v>
      </c>
      <c r="CQ46" s="117"/>
      <c r="CR46" s="594">
        <v>-8.5000000000000006E-2</v>
      </c>
      <c r="CS46" s="595"/>
      <c r="CT46" s="328">
        <v>4.3999999999999997E-2</v>
      </c>
      <c r="CU46" s="114"/>
      <c r="CV46" s="113">
        <v>-8.1000000000000003E-2</v>
      </c>
      <c r="CW46" s="114"/>
      <c r="CX46" s="113">
        <v>0.23400000000000001</v>
      </c>
      <c r="CY46" s="114"/>
      <c r="CZ46" s="113">
        <v>0.111</v>
      </c>
      <c r="DA46" s="114"/>
      <c r="DB46" s="113">
        <v>-4.7E-2</v>
      </c>
      <c r="DC46" s="186"/>
      <c r="DD46" s="114">
        <v>-2.9000000000000001E-2</v>
      </c>
      <c r="DE46" s="114"/>
      <c r="DF46" s="113">
        <v>-8.4000000000000005E-2</v>
      </c>
      <c r="DG46" s="114"/>
      <c r="DH46" s="113">
        <v>0.124</v>
      </c>
      <c r="DI46" s="114"/>
      <c r="DJ46" s="113">
        <v>2.5000000000000001E-2</v>
      </c>
      <c r="DK46" s="114"/>
      <c r="DL46" s="113">
        <v>0.20300000000000001</v>
      </c>
      <c r="DM46" s="114"/>
      <c r="DN46" s="113">
        <v>-0.04</v>
      </c>
      <c r="DO46" s="114"/>
      <c r="DP46" s="113">
        <v>5.7000000000000002E-2</v>
      </c>
      <c r="DQ46" s="117"/>
      <c r="DR46" s="572">
        <v>3.7999999999999999E-2</v>
      </c>
      <c r="DS46" s="606"/>
      <c r="DT46" s="381">
        <v>0.159</v>
      </c>
      <c r="DU46" s="303"/>
      <c r="DV46" s="113">
        <v>0.02</v>
      </c>
      <c r="DW46" s="114"/>
      <c r="DX46" s="113">
        <v>0.11799999999999999</v>
      </c>
      <c r="DY46" s="186"/>
      <c r="DZ46" s="114">
        <v>0.105</v>
      </c>
      <c r="EA46" s="114"/>
      <c r="EB46" s="302">
        <v>0.16600000000000001</v>
      </c>
      <c r="EC46" s="303"/>
      <c r="ED46" s="302">
        <v>7.9000000000000001E-2</v>
      </c>
      <c r="EE46" s="303"/>
      <c r="EF46" s="302">
        <v>6.7000000000000004E-2</v>
      </c>
      <c r="EG46" s="303"/>
      <c r="EH46" s="302">
        <v>-5.2999999999999999E-2</v>
      </c>
      <c r="EI46" s="303"/>
      <c r="EJ46" s="302">
        <v>-0.22870843876630154</v>
      </c>
      <c r="EK46" s="303"/>
      <c r="EL46" s="302">
        <v>-6.8550916567923559E-2</v>
      </c>
      <c r="EM46" s="303"/>
      <c r="EN46" s="302">
        <v>-1.3372680933611325E-2</v>
      </c>
      <c r="EO46" s="303"/>
      <c r="EP46" s="302">
        <v>-0.156</v>
      </c>
      <c r="EQ46" s="624"/>
      <c r="ER46" s="397">
        <v>1.8593066083259391E-2</v>
      </c>
      <c r="ES46" s="398"/>
      <c r="ET46" s="302">
        <f>ET45/DT45-1</f>
        <v>-0.22197071768615828</v>
      </c>
      <c r="EU46" s="303"/>
      <c r="EV46" s="302">
        <f t="shared" ref="EV46" si="103">EV45/DV45-1</f>
        <v>8.7356662294249654E-2</v>
      </c>
      <c r="EW46" s="303"/>
      <c r="EX46" s="302">
        <f t="shared" ref="EX46" si="104">EX45/DX45-1</f>
        <v>-9.1298744117735198E-2</v>
      </c>
      <c r="EY46" s="303"/>
      <c r="EZ46" s="302">
        <f t="shared" ref="EZ46" si="105">EZ45/DZ45-1</f>
        <v>5.5382806577868537E-2</v>
      </c>
      <c r="FA46" s="303"/>
      <c r="FB46" s="302">
        <f t="shared" ref="FB46" si="106">FB45/EB45-1</f>
        <v>-0.15634462244394343</v>
      </c>
      <c r="FC46" s="303"/>
      <c r="FD46" s="302">
        <f t="shared" ref="FD46" si="107">FD45/ED45-1</f>
        <v>0.39448387096774185</v>
      </c>
      <c r="FE46" s="303"/>
      <c r="FF46" s="302">
        <f t="shared" ref="FF46" si="108">FF45/EF45-1</f>
        <v>3.832754385964912</v>
      </c>
      <c r="FG46" s="303"/>
      <c r="FH46" s="302">
        <f t="shared" ref="FH46" si="109">FH45/EH45-1</f>
        <v>1.5289674676963201</v>
      </c>
      <c r="FI46" s="303"/>
      <c r="FJ46" s="302">
        <f t="shared" ref="FJ46" si="110">FJ45/EJ45-1</f>
        <v>3.9134165366614662</v>
      </c>
      <c r="FK46" s="303"/>
      <c r="FL46" s="302">
        <f t="shared" ref="FL46" si="111">FL45/EL45-1</f>
        <v>3.1823998204063306</v>
      </c>
      <c r="FM46" s="303"/>
      <c r="FN46" s="302">
        <f t="shared" ref="FN46" si="112">FN45/EN45-1</f>
        <v>1.1590286347758791</v>
      </c>
      <c r="FO46" s="303"/>
      <c r="FP46" s="302">
        <f t="shared" ref="FP46" si="113">FP45/EP45-1</f>
        <v>3.0800948101328327</v>
      </c>
      <c r="FQ46" s="303"/>
      <c r="FR46" s="397">
        <f>FR45/ER45-1</f>
        <v>1.23748815638187</v>
      </c>
      <c r="FS46" s="114"/>
      <c r="FT46" s="328">
        <f>FT45/ET45-1</f>
        <v>2.5801334595580596</v>
      </c>
      <c r="FU46" s="186"/>
      <c r="FV46" s="113">
        <f>FV45/EV45-1</f>
        <v>2.587236112462302</v>
      </c>
      <c r="FW46" s="114"/>
      <c r="FX46" s="113">
        <f>FX45/EX45-1</f>
        <v>1.9574166309331398</v>
      </c>
      <c r="FY46" s="114"/>
      <c r="FZ46" s="113">
        <f>FZ45/EZ45-1</f>
        <v>0.23696515735623924</v>
      </c>
      <c r="GA46" s="114"/>
      <c r="GB46" s="113">
        <f>GB45/FB45-1</f>
        <v>0.21393561851758158</v>
      </c>
      <c r="GC46" s="114"/>
      <c r="GD46" s="113">
        <f>GD45/FD45-1</f>
        <v>0.22056952508732564</v>
      </c>
      <c r="GE46" s="186"/>
      <c r="GF46" s="114">
        <f>GF45/FF45-1</f>
        <v>-0.67510445897330706</v>
      </c>
      <c r="GG46" s="114"/>
      <c r="GH46" s="113">
        <f>GH45/FH45-1</f>
        <v>0.26249388949528907</v>
      </c>
      <c r="GI46" s="114"/>
      <c r="GJ46" s="113">
        <f>GJ45/FJ45-1</f>
        <v>7.1038353426781109E-2</v>
      </c>
      <c r="GK46" s="114"/>
      <c r="GL46" s="113">
        <f>GL45/FL45-1</f>
        <v>-0.35071969798627689</v>
      </c>
      <c r="GM46" s="114"/>
      <c r="GN46" s="113">
        <f>GN45/FN45-1</f>
        <v>-3.3423431278518878E-2</v>
      </c>
      <c r="GO46" s="114"/>
      <c r="GP46" s="113">
        <f>GP45/FP45-1</f>
        <v>3.7064604361823239E-2</v>
      </c>
      <c r="GQ46" s="114"/>
      <c r="GR46" s="243">
        <f>GR45/(ET45+EV45+EX45+EZ45+FB45+FD45+FF45+FH45+FJ45+FL45+FN45+FP45)-1</f>
        <v>0.13619695932246212</v>
      </c>
      <c r="GS46" s="244"/>
      <c r="GT46" s="113">
        <f>GT45/FT45-1</f>
        <v>0.55758068260970517</v>
      </c>
      <c r="GU46" s="114"/>
      <c r="GV46" s="113">
        <f t="shared" ref="GV46" si="114">GV45/FV45-1</f>
        <v>0.29369840426108929</v>
      </c>
      <c r="GW46" s="114"/>
      <c r="GX46" s="113">
        <f t="shared" ref="GX46" si="115">GX45/FX45-1</f>
        <v>0.81935088110640186</v>
      </c>
      <c r="GY46" s="114"/>
      <c r="GZ46" s="113">
        <f t="shared" ref="GZ46" si="116">GZ45/FZ45-1</f>
        <v>2.314645620770972</v>
      </c>
      <c r="HA46" s="114"/>
      <c r="HB46" s="113">
        <f t="shared" ref="HB46" si="117">HB45/GB45-1</f>
        <v>1.0662941689784966</v>
      </c>
      <c r="HC46" s="114"/>
      <c r="HD46" s="113">
        <f t="shared" ref="HD46" si="118">HD45/GD45-1</f>
        <v>2.9831892957319384</v>
      </c>
      <c r="HE46" s="114"/>
      <c r="HF46" s="113">
        <f t="shared" ref="HF46" si="119">HF45/GF45-1</f>
        <v>2.1402712909785691</v>
      </c>
      <c r="HG46" s="114"/>
      <c r="HH46" s="113">
        <f t="shared" ref="HH46" si="120">HH45/GH45-1</f>
        <v>0.70683491396685971</v>
      </c>
      <c r="HI46" s="114"/>
      <c r="HJ46" s="113">
        <f t="shared" ref="HJ46" si="121">HJ45/GJ45-1</f>
        <v>0.3879196093818118</v>
      </c>
      <c r="HK46" s="114"/>
      <c r="HL46" s="113">
        <f t="shared" ref="HL46" si="122">HL45/GL45-1</f>
        <v>0.58608265533181303</v>
      </c>
      <c r="HM46" s="114"/>
      <c r="HN46" s="113">
        <f t="shared" ref="HN46" si="123">HN45/GN45-1</f>
        <v>2.32817151276423</v>
      </c>
      <c r="HO46" s="114"/>
      <c r="HP46" s="113">
        <f t="shared" ref="HP46" si="124">HP45/GP45-1</f>
        <v>1.3907175408602086</v>
      </c>
      <c r="HQ46" s="114"/>
      <c r="HR46" s="243">
        <f>HR45/(FT45+FV45+FX45+FZ45+GB45+GD45+GF45+GH45+GJ45+GL45+GN45+GP45)-1</f>
        <v>1.0818378992561786</v>
      </c>
      <c r="HS46" s="244"/>
      <c r="HT46" s="113">
        <f t="shared" ref="HT46" si="125">HT45/GT45-1</f>
        <v>-0.16810348397141273</v>
      </c>
      <c r="HU46" s="114"/>
      <c r="HV46" s="113">
        <f t="shared" ref="HV46" si="126">HV45/GV45-1</f>
        <v>0.11941437399901034</v>
      </c>
      <c r="HW46" s="114"/>
      <c r="HX46" s="113">
        <f t="shared" ref="HX46" si="127">HX45/GX45-1</f>
        <v>0.28414141476064092</v>
      </c>
      <c r="HY46" s="114"/>
      <c r="HZ46" s="113">
        <f t="shared" ref="HZ46" si="128">HZ45/GZ45-1</f>
        <v>-1.4904562891249418E-2</v>
      </c>
      <c r="IA46" s="114"/>
      <c r="IB46" s="113">
        <f t="shared" ref="IB46" si="129">IB45/HB45-1</f>
        <v>1.2624867631486061</v>
      </c>
      <c r="IC46" s="114"/>
      <c r="ID46" s="113">
        <f t="shared" ref="ID46" si="130">ID45/HD45-1</f>
        <v>-6.8566249066227769E-2</v>
      </c>
      <c r="IE46" s="114"/>
      <c r="IF46" s="113">
        <f t="shared" ref="IF46" si="131">IF45/HF45-1</f>
        <v>-0.25718382625032021</v>
      </c>
      <c r="IG46" s="114"/>
      <c r="IH46" s="113">
        <f t="shared" ref="IH46" si="132">IH45/HH45-1</f>
        <v>7.4967448017825067E-2</v>
      </c>
      <c r="II46" s="114"/>
      <c r="IJ46" s="243">
        <f>IJ45/(SUM(GT45:HI45))-1</f>
        <v>8.8071025475724207E-2</v>
      </c>
      <c r="IK46" s="244"/>
    </row>
    <row r="47" spans="2:245" ht="15" customHeight="1" thickTop="1">
      <c r="B47" s="536" t="s">
        <v>29</v>
      </c>
      <c r="C47" s="537"/>
      <c r="D47" s="537"/>
      <c r="E47" s="538"/>
      <c r="F47" s="700">
        <v>1112.4939999999999</v>
      </c>
      <c r="G47" s="701"/>
      <c r="H47" s="700">
        <v>1115.3420000000001</v>
      </c>
      <c r="I47" s="701"/>
      <c r="J47" s="700">
        <v>960.27099999999996</v>
      </c>
      <c r="K47" s="701"/>
      <c r="L47" s="700">
        <v>1297.414</v>
      </c>
      <c r="M47" s="701"/>
      <c r="N47" s="700">
        <v>1101.7819999999999</v>
      </c>
      <c r="O47" s="701"/>
      <c r="P47" s="700">
        <v>1040.817</v>
      </c>
      <c r="Q47" s="701"/>
      <c r="R47" s="698"/>
      <c r="S47" s="699"/>
      <c r="T47" s="700">
        <v>1076</v>
      </c>
      <c r="U47" s="701"/>
      <c r="V47" s="700">
        <v>1033.098</v>
      </c>
      <c r="W47" s="701"/>
      <c r="X47" s="700">
        <v>1060.693</v>
      </c>
      <c r="Y47" s="701"/>
      <c r="Z47" s="700">
        <v>1221</v>
      </c>
      <c r="AA47" s="699"/>
      <c r="AB47" s="700">
        <v>1123</v>
      </c>
      <c r="AC47" s="699"/>
      <c r="AD47" s="700">
        <v>1170</v>
      </c>
      <c r="AE47" s="699"/>
      <c r="AF47" s="700">
        <v>1069</v>
      </c>
      <c r="AG47" s="699"/>
      <c r="AH47" s="701">
        <v>1072</v>
      </c>
      <c r="AI47" s="701"/>
      <c r="AJ47" s="700">
        <v>1316</v>
      </c>
      <c r="AK47" s="699"/>
      <c r="AL47" s="700">
        <v>1349</v>
      </c>
      <c r="AM47" s="699"/>
      <c r="AN47" s="700">
        <v>1092</v>
      </c>
      <c r="AO47" s="699"/>
      <c r="AP47" s="701">
        <v>1132</v>
      </c>
      <c r="AQ47" s="702"/>
      <c r="AR47" s="698">
        <f>T47+V47+X47+Z47+AB47+AD47+AF47+AH47+AJ47+AL47+AN47+AP47</f>
        <v>13713.791000000001</v>
      </c>
      <c r="AS47" s="699"/>
      <c r="AT47" s="686">
        <v>1019</v>
      </c>
      <c r="AU47" s="687"/>
      <c r="AV47" s="688">
        <v>922</v>
      </c>
      <c r="AW47" s="687"/>
      <c r="AX47" s="688">
        <v>1030</v>
      </c>
      <c r="AY47" s="687"/>
      <c r="AZ47" s="688">
        <v>871</v>
      </c>
      <c r="BA47" s="687"/>
      <c r="BB47" s="688">
        <v>944.83</v>
      </c>
      <c r="BC47" s="687"/>
      <c r="BD47" s="688">
        <v>1009.3</v>
      </c>
      <c r="BE47" s="687"/>
      <c r="BF47" s="689">
        <v>1053.548</v>
      </c>
      <c r="BG47" s="690"/>
      <c r="BH47" s="688">
        <v>1005.3150000000001</v>
      </c>
      <c r="BI47" s="687"/>
      <c r="BJ47" s="686">
        <v>1061.1220000000001</v>
      </c>
      <c r="BK47" s="686"/>
      <c r="BL47" s="688">
        <v>1203.319</v>
      </c>
      <c r="BM47" s="687"/>
      <c r="BN47" s="688">
        <v>961.26099999999997</v>
      </c>
      <c r="BO47" s="687"/>
      <c r="BP47" s="686">
        <v>1055.3309999999999</v>
      </c>
      <c r="BQ47" s="683"/>
      <c r="BR47" s="682">
        <v>12136.026</v>
      </c>
      <c r="BS47" s="683"/>
      <c r="BT47" s="112">
        <v>828.93</v>
      </c>
      <c r="BU47" s="266"/>
      <c r="BV47" s="100">
        <v>794.40300000000002</v>
      </c>
      <c r="BW47" s="266"/>
      <c r="BX47" s="112">
        <v>999.27800000000002</v>
      </c>
      <c r="BY47" s="112"/>
      <c r="BZ47" s="100">
        <v>896.13400000000001</v>
      </c>
      <c r="CA47" s="112"/>
      <c r="CB47" s="100">
        <v>1039.3009999999999</v>
      </c>
      <c r="CC47" s="266"/>
      <c r="CD47" s="112">
        <v>997.75900000000001</v>
      </c>
      <c r="CE47" s="112"/>
      <c r="CF47" s="100">
        <v>976.80600000000004</v>
      </c>
      <c r="CG47" s="266"/>
      <c r="CH47" s="100">
        <v>1069.1199999999999</v>
      </c>
      <c r="CI47" s="266"/>
      <c r="CJ47" s="100">
        <v>948.48299999999995</v>
      </c>
      <c r="CK47" s="266"/>
      <c r="CL47" s="112">
        <v>1079.894</v>
      </c>
      <c r="CM47" s="112"/>
      <c r="CN47" s="100">
        <v>1011.852</v>
      </c>
      <c r="CO47" s="112"/>
      <c r="CP47" s="100">
        <v>1055.018</v>
      </c>
      <c r="CQ47" s="101"/>
      <c r="CR47" s="589">
        <v>11696.978000000001</v>
      </c>
      <c r="CS47" s="590"/>
      <c r="CT47" s="299">
        <v>942.16399999999999</v>
      </c>
      <c r="CU47" s="112"/>
      <c r="CV47" s="100">
        <v>744.64099999999996</v>
      </c>
      <c r="CW47" s="112"/>
      <c r="CX47" s="100">
        <v>1227.8140000000001</v>
      </c>
      <c r="CY47" s="112"/>
      <c r="CZ47" s="100">
        <v>895.47900000000004</v>
      </c>
      <c r="DA47" s="112"/>
      <c r="DB47" s="100">
        <v>1112.529</v>
      </c>
      <c r="DC47" s="266"/>
      <c r="DD47" s="112">
        <v>1062.7070000000001</v>
      </c>
      <c r="DE47" s="112"/>
      <c r="DF47" s="100">
        <v>1021.532</v>
      </c>
      <c r="DG47" s="112"/>
      <c r="DH47" s="100">
        <v>1131.2449999999999</v>
      </c>
      <c r="DI47" s="112"/>
      <c r="DJ47" s="100">
        <v>1081.4469999999999</v>
      </c>
      <c r="DK47" s="112"/>
      <c r="DL47" s="100">
        <v>1243.508</v>
      </c>
      <c r="DM47" s="112"/>
      <c r="DN47" s="100">
        <v>1094.154</v>
      </c>
      <c r="DO47" s="112"/>
      <c r="DP47" s="100">
        <v>1166.808</v>
      </c>
      <c r="DQ47" s="101"/>
      <c r="DR47" s="259">
        <f>CT47+CV47+CX47+CZ47+DB47+DD47+DF47+DH47+DJ47+DL47+DN47+DP47</f>
        <v>12724.028000000002</v>
      </c>
      <c r="DS47" s="260"/>
      <c r="DT47" s="299">
        <v>1227.7670000000001</v>
      </c>
      <c r="DU47" s="112"/>
      <c r="DV47" s="100">
        <v>902.96</v>
      </c>
      <c r="DW47" s="112"/>
      <c r="DX47" s="100">
        <v>1089.326</v>
      </c>
      <c r="DY47" s="266"/>
      <c r="DZ47" s="112">
        <v>1054.1690000000001</v>
      </c>
      <c r="EA47" s="112"/>
      <c r="EB47" s="100">
        <v>1165.4949999999999</v>
      </c>
      <c r="EC47" s="112"/>
      <c r="ED47" s="100">
        <v>1035</v>
      </c>
      <c r="EE47" s="112"/>
      <c r="EF47" s="100">
        <v>1128</v>
      </c>
      <c r="EG47" s="112"/>
      <c r="EH47" s="100">
        <v>1097.741</v>
      </c>
      <c r="EI47" s="112"/>
      <c r="EJ47" s="100">
        <v>995.98400000000004</v>
      </c>
      <c r="EK47" s="112"/>
      <c r="EL47" s="100">
        <v>1265.8810000000001</v>
      </c>
      <c r="EM47" s="112"/>
      <c r="EN47" s="100">
        <v>1138.8889999999999</v>
      </c>
      <c r="EO47" s="112"/>
      <c r="EP47" s="100">
        <v>1131.7159999999999</v>
      </c>
      <c r="EQ47" s="101"/>
      <c r="ER47" s="259">
        <v>13232.957</v>
      </c>
      <c r="ES47" s="260"/>
      <c r="ET47" s="100">
        <v>1111.22</v>
      </c>
      <c r="EU47" s="112"/>
      <c r="EV47" s="100">
        <v>1038.883</v>
      </c>
      <c r="EW47" s="112"/>
      <c r="EX47" s="100">
        <v>1017.323</v>
      </c>
      <c r="EY47" s="112"/>
      <c r="EZ47" s="100">
        <v>1160.8</v>
      </c>
      <c r="FA47" s="112"/>
      <c r="FB47" s="100">
        <v>1101.316</v>
      </c>
      <c r="FC47" s="112"/>
      <c r="FD47" s="100">
        <v>1161.4110000000001</v>
      </c>
      <c r="FE47" s="112"/>
      <c r="FF47" s="100">
        <v>1114.3620000000001</v>
      </c>
      <c r="FG47" s="112"/>
      <c r="FH47" s="100">
        <v>1042.5630000000001</v>
      </c>
      <c r="FI47" s="112"/>
      <c r="FJ47" s="100">
        <v>973.23299999999995</v>
      </c>
      <c r="FK47" s="112"/>
      <c r="FL47" s="100">
        <v>1168.0940000000001</v>
      </c>
      <c r="FM47" s="112"/>
      <c r="FN47" s="100">
        <v>935.447</v>
      </c>
      <c r="FO47" s="266"/>
      <c r="FP47" s="112">
        <v>1011.8049999999999</v>
      </c>
      <c r="FQ47" s="101"/>
      <c r="FR47" s="259">
        <v>12836.457000000002</v>
      </c>
      <c r="FS47" s="112"/>
      <c r="FT47" s="299">
        <v>913.12199999999996</v>
      </c>
      <c r="FU47" s="266"/>
      <c r="FV47" s="100">
        <v>750.77300000000002</v>
      </c>
      <c r="FW47" s="112"/>
      <c r="FX47" s="100">
        <v>787.745</v>
      </c>
      <c r="FY47" s="112"/>
      <c r="FZ47" s="100">
        <v>533.20699999999999</v>
      </c>
      <c r="GA47" s="112"/>
      <c r="GB47" s="100">
        <v>493.29199999999997</v>
      </c>
      <c r="GC47" s="112"/>
      <c r="GD47" s="100">
        <v>523.101</v>
      </c>
      <c r="GE47" s="266"/>
      <c r="GF47" s="112">
        <v>556.78</v>
      </c>
      <c r="GG47" s="112"/>
      <c r="GH47" s="100">
        <v>584.21400000000006</v>
      </c>
      <c r="GI47" s="112"/>
      <c r="GJ47" s="100">
        <v>652.48199999999997</v>
      </c>
      <c r="GK47" s="112"/>
      <c r="GL47" s="100">
        <v>726.93399999999997</v>
      </c>
      <c r="GM47" s="112"/>
      <c r="GN47" s="100">
        <v>711.76099999999997</v>
      </c>
      <c r="GO47" s="112"/>
      <c r="GP47" s="100">
        <v>843.38900000000001</v>
      </c>
      <c r="GQ47" s="112"/>
      <c r="GR47" s="259">
        <f>FT47+FV47+FX47+FZ47+GB47+GD47+GF47+GH47+GJ47+GL47+GN47+GP47</f>
        <v>8076.8</v>
      </c>
      <c r="GS47" s="260"/>
      <c r="GT47" s="100">
        <v>672.024</v>
      </c>
      <c r="GU47" s="112"/>
      <c r="GV47" s="100">
        <v>752.47699999999998</v>
      </c>
      <c r="GW47" s="112"/>
      <c r="GX47" s="100">
        <v>967.54499999999996</v>
      </c>
      <c r="GY47" s="112"/>
      <c r="GZ47" s="100">
        <v>887.23400000000004</v>
      </c>
      <c r="HA47" s="112"/>
      <c r="HB47" s="100">
        <v>987.07</v>
      </c>
      <c r="HC47" s="112"/>
      <c r="HD47" s="100">
        <v>896.35400000000004</v>
      </c>
      <c r="HE47" s="112"/>
      <c r="HF47" s="100">
        <v>963.58799999999997</v>
      </c>
      <c r="HG47" s="112"/>
      <c r="HH47" s="100">
        <v>1020.366</v>
      </c>
      <c r="HI47" s="112"/>
      <c r="HJ47" s="100">
        <v>1026.075</v>
      </c>
      <c r="HK47" s="112"/>
      <c r="HL47" s="100">
        <v>1102.962</v>
      </c>
      <c r="HM47" s="112"/>
      <c r="HN47" s="100">
        <v>998.10900000000004</v>
      </c>
      <c r="HO47" s="112"/>
      <c r="HP47" s="100">
        <v>1284.162</v>
      </c>
      <c r="HQ47" s="112"/>
      <c r="HR47" s="259">
        <f>GT47+GV47+GX47+GZ47+HB47+HD47+HF47+HH47+HJ47+HL47+HN47+HP47</f>
        <v>11557.966</v>
      </c>
      <c r="HS47" s="260"/>
      <c r="HT47" s="100">
        <v>1034.9749999999999</v>
      </c>
      <c r="HU47" s="112"/>
      <c r="HV47" s="100">
        <v>1160.2729999999999</v>
      </c>
      <c r="HW47" s="112"/>
      <c r="HX47" s="100">
        <v>1410.251</v>
      </c>
      <c r="HY47" s="112"/>
      <c r="HZ47" s="100">
        <v>1198.2280000000001</v>
      </c>
      <c r="IA47" s="112"/>
      <c r="IB47" s="100">
        <v>1299.9010000000001</v>
      </c>
      <c r="IC47" s="112"/>
      <c r="ID47" s="100">
        <v>1362.5630000000001</v>
      </c>
      <c r="IE47" s="112"/>
      <c r="IF47" s="100">
        <v>1205.2070000000001</v>
      </c>
      <c r="IG47" s="112"/>
      <c r="IH47" s="100">
        <v>1482.135</v>
      </c>
      <c r="II47" s="112"/>
      <c r="IJ47" s="214">
        <f>HT47+HV47+HX47+HZ47+IB47+ID47+IF47+IH47</f>
        <v>10153.532999999999</v>
      </c>
      <c r="IK47" s="215"/>
    </row>
    <row r="48" spans="2:245" ht="15" customHeight="1" thickBot="1">
      <c r="B48" s="533" t="s">
        <v>21</v>
      </c>
      <c r="C48" s="534"/>
      <c r="D48" s="534"/>
      <c r="E48" s="535"/>
      <c r="F48" s="600">
        <v>-0.11700000000000001</v>
      </c>
      <c r="G48" s="601"/>
      <c r="H48" s="600">
        <v>3.0000000000000001E-3</v>
      </c>
      <c r="I48" s="601"/>
      <c r="J48" s="600">
        <v>-0.126</v>
      </c>
      <c r="K48" s="601"/>
      <c r="L48" s="600">
        <v>0.128</v>
      </c>
      <c r="M48" s="640"/>
      <c r="N48" s="600">
        <v>4.2000000000000003E-2</v>
      </c>
      <c r="O48" s="601"/>
      <c r="P48" s="600">
        <v>6.0000000000000001E-3</v>
      </c>
      <c r="Q48" s="601"/>
      <c r="R48" s="704"/>
      <c r="S48" s="640"/>
      <c r="T48" s="600">
        <v>-4.4999999999999998E-2</v>
      </c>
      <c r="U48" s="601"/>
      <c r="V48" s="600">
        <v>0.14499999999999999</v>
      </c>
      <c r="W48" s="601"/>
      <c r="X48" s="600">
        <v>-1.7999999999999999E-2</v>
      </c>
      <c r="Y48" s="601"/>
      <c r="Z48" s="600">
        <v>0.189</v>
      </c>
      <c r="AA48" s="640"/>
      <c r="AB48" s="600">
        <v>-6.7000000000000004E-2</v>
      </c>
      <c r="AC48" s="640"/>
      <c r="AD48" s="600">
        <v>9.5000000000000001E-2</v>
      </c>
      <c r="AE48" s="640"/>
      <c r="AF48" s="601">
        <v>-3.9E-2</v>
      </c>
      <c r="AG48" s="640"/>
      <c r="AH48" s="601">
        <v>-3.9E-2</v>
      </c>
      <c r="AI48" s="601"/>
      <c r="AJ48" s="600">
        <v>0.371</v>
      </c>
      <c r="AK48" s="640"/>
      <c r="AL48" s="600">
        <v>0.04</v>
      </c>
      <c r="AM48" s="640"/>
      <c r="AN48" s="600">
        <v>-8.9999999999999993E-3</v>
      </c>
      <c r="AO48" s="640"/>
      <c r="AP48" s="601">
        <v>8.6999999999999994E-2</v>
      </c>
      <c r="AQ48" s="703"/>
      <c r="AR48" s="704">
        <v>5.1999999999999998E-2</v>
      </c>
      <c r="AS48" s="640"/>
      <c r="AT48" s="691">
        <v>-5.2999999999999999E-2</v>
      </c>
      <c r="AU48" s="585"/>
      <c r="AV48" s="173">
        <v>-0.107</v>
      </c>
      <c r="AW48" s="585"/>
      <c r="AX48" s="173">
        <v>-2.8936742299609741E-2</v>
      </c>
      <c r="AY48" s="585"/>
      <c r="AZ48" s="173">
        <v>-0.28665028665028669</v>
      </c>
      <c r="BA48" s="585"/>
      <c r="BB48" s="173">
        <v>-0.15865538735529827</v>
      </c>
      <c r="BC48" s="585"/>
      <c r="BD48" s="173">
        <v>-0.13735042735042735</v>
      </c>
      <c r="BE48" s="585"/>
      <c r="BF48" s="692">
        <v>-1.4569858529171031E-2</v>
      </c>
      <c r="BG48" s="693"/>
      <c r="BH48" s="173">
        <v>-6.2206156716417826E-2</v>
      </c>
      <c r="BI48" s="585"/>
      <c r="BJ48" s="691">
        <v>-0.19367629179331303</v>
      </c>
      <c r="BK48" s="691"/>
      <c r="BL48" s="173">
        <v>-0.10799184581171239</v>
      </c>
      <c r="BM48" s="585"/>
      <c r="BN48" s="173">
        <v>-0.11972435897435896</v>
      </c>
      <c r="BO48" s="585"/>
      <c r="BP48" s="691">
        <v>-6.7000000000000004E-2</v>
      </c>
      <c r="BQ48" s="573"/>
      <c r="BR48" s="426">
        <v>-0.11502628335680554</v>
      </c>
      <c r="BS48" s="573"/>
      <c r="BT48" s="313">
        <v>-0.187</v>
      </c>
      <c r="BU48" s="343"/>
      <c r="BV48" s="312">
        <v>-0.13900000000000001</v>
      </c>
      <c r="BW48" s="343"/>
      <c r="BX48" s="313">
        <v>-0.03</v>
      </c>
      <c r="BY48" s="313"/>
      <c r="BZ48" s="312">
        <v>2.9000000000000001E-2</v>
      </c>
      <c r="CA48" s="313"/>
      <c r="CB48" s="312">
        <v>0.1</v>
      </c>
      <c r="CC48" s="343"/>
      <c r="CD48" s="313">
        <v>-1.0999999999999999E-2</v>
      </c>
      <c r="CE48" s="313"/>
      <c r="CF48" s="102">
        <v>-7.2999999999999995E-2</v>
      </c>
      <c r="CG48" s="229"/>
      <c r="CH48" s="312">
        <v>6.3E-2</v>
      </c>
      <c r="CI48" s="343"/>
      <c r="CJ48" s="312">
        <v>-0.106</v>
      </c>
      <c r="CK48" s="343"/>
      <c r="CL48" s="313">
        <v>-0.1</v>
      </c>
      <c r="CM48" s="313"/>
      <c r="CN48" s="312">
        <v>5.2999999999999999E-2</v>
      </c>
      <c r="CO48" s="313"/>
      <c r="CP48" s="102">
        <v>0</v>
      </c>
      <c r="CQ48" s="103"/>
      <c r="CR48" s="591">
        <v>-3.5999999999999997E-2</v>
      </c>
      <c r="CS48" s="592"/>
      <c r="CT48" s="380">
        <v>0.13700000000000001</v>
      </c>
      <c r="CU48" s="313"/>
      <c r="CV48" s="312">
        <v>-6.3E-2</v>
      </c>
      <c r="CW48" s="313"/>
      <c r="CX48" s="312">
        <v>0.22900000000000001</v>
      </c>
      <c r="CY48" s="313"/>
      <c r="CZ48" s="312">
        <v>-1E-3</v>
      </c>
      <c r="DA48" s="313"/>
      <c r="DB48" s="312">
        <v>7.0000000000000007E-2</v>
      </c>
      <c r="DC48" s="343"/>
      <c r="DD48" s="313">
        <f>0.065</f>
        <v>6.5000000000000002E-2</v>
      </c>
      <c r="DE48" s="313"/>
      <c r="DF48" s="312">
        <v>4.5999999999999999E-2</v>
      </c>
      <c r="DG48" s="313"/>
      <c r="DH48" s="312">
        <v>5.8000000000000003E-2</v>
      </c>
      <c r="DI48" s="313"/>
      <c r="DJ48" s="312">
        <v>0.14000000000000001</v>
      </c>
      <c r="DK48" s="313"/>
      <c r="DL48" s="312">
        <v>0.152</v>
      </c>
      <c r="DM48" s="313"/>
      <c r="DN48" s="312">
        <v>8.1000000000000003E-2</v>
      </c>
      <c r="DO48" s="313"/>
      <c r="DP48" s="312">
        <v>0.106</v>
      </c>
      <c r="DQ48" s="361"/>
      <c r="DR48" s="444">
        <v>8.7999999999999995E-2</v>
      </c>
      <c r="DS48" s="445"/>
      <c r="DT48" s="380">
        <v>0.30299999999999999</v>
      </c>
      <c r="DU48" s="313"/>
      <c r="DV48" s="312">
        <v>0.21299999999999999</v>
      </c>
      <c r="DW48" s="313"/>
      <c r="DX48" s="312">
        <v>-0.113</v>
      </c>
      <c r="DY48" s="343"/>
      <c r="DZ48" s="313">
        <v>0.17699999999999999</v>
      </c>
      <c r="EA48" s="313"/>
      <c r="EB48" s="312">
        <v>4.7608646606065896E-2</v>
      </c>
      <c r="EC48" s="313"/>
      <c r="ED48" s="312">
        <v>-2.5999999999999999E-2</v>
      </c>
      <c r="EE48" s="313"/>
      <c r="EF48" s="312">
        <v>0.104</v>
      </c>
      <c r="EG48" s="313"/>
      <c r="EH48" s="312">
        <v>-0.03</v>
      </c>
      <c r="EI48" s="313"/>
      <c r="EJ48" s="312">
        <v>-7.9026526496444038E-2</v>
      </c>
      <c r="EK48" s="313"/>
      <c r="EL48" s="312">
        <v>1.799184243285934E-2</v>
      </c>
      <c r="EM48" s="313"/>
      <c r="EN48" s="312">
        <v>4.0885469504292615E-2</v>
      </c>
      <c r="EO48" s="313"/>
      <c r="EP48" s="312">
        <v>-0.03</v>
      </c>
      <c r="EQ48" s="361"/>
      <c r="ER48" s="243">
        <v>3.997034035503555E-2</v>
      </c>
      <c r="ES48" s="244"/>
      <c r="ET48" s="312">
        <v>-9.4925991658026287E-2</v>
      </c>
      <c r="EU48" s="313"/>
      <c r="EV48" s="312">
        <v>0.15053047754053339</v>
      </c>
      <c r="EW48" s="313"/>
      <c r="EX48" s="312">
        <v>-6.6098670186886199E-2</v>
      </c>
      <c r="EY48" s="313"/>
      <c r="EZ48" s="312">
        <v>0.10115171286577374</v>
      </c>
      <c r="FA48" s="313"/>
      <c r="FB48" s="312">
        <v>-5.5065873298469681E-2</v>
      </c>
      <c r="FC48" s="313"/>
      <c r="FD48" s="312">
        <v>0.12167455713880093</v>
      </c>
      <c r="FE48" s="313"/>
      <c r="FF48" s="312">
        <v>-1.1742607992351939E-2</v>
      </c>
      <c r="FG48" s="313"/>
      <c r="FH48" s="102">
        <v>-5.0265044304621864E-2</v>
      </c>
      <c r="FI48" s="227"/>
      <c r="FJ48" s="102">
        <v>-2.2842736429500965E-2</v>
      </c>
      <c r="FK48" s="227"/>
      <c r="FL48" s="102">
        <v>-7.7248177356323389E-2</v>
      </c>
      <c r="FM48" s="227"/>
      <c r="FN48" s="102">
        <v>-0.17863198257248947</v>
      </c>
      <c r="FO48" s="229"/>
      <c r="FP48" s="227">
        <v>-0.10595502758642628</v>
      </c>
      <c r="FQ48" s="103"/>
      <c r="FR48" s="243">
        <v>-2.9963068723037334E-2</v>
      </c>
      <c r="FS48" s="227"/>
      <c r="FT48" s="318">
        <f>FT47/ET47-1</f>
        <v>-0.17827072946851219</v>
      </c>
      <c r="FU48" s="199"/>
      <c r="FV48" s="102">
        <f>FV47/EV47-1</f>
        <v>-0.2773267057021821</v>
      </c>
      <c r="FW48" s="249"/>
      <c r="FX48" s="102">
        <f>FX47/EX47-1</f>
        <v>-0.22566874040987961</v>
      </c>
      <c r="FY48" s="115"/>
      <c r="FZ48" s="102">
        <f>FZ47/EZ47-1</f>
        <v>-0.54065558235699518</v>
      </c>
      <c r="GA48" s="115"/>
      <c r="GB48" s="102">
        <f>GB47/FB47-1</f>
        <v>-0.55208859219333961</v>
      </c>
      <c r="GC48" s="115"/>
      <c r="GD48" s="102">
        <f>GD47/FD47-1</f>
        <v>-0.54959872086625672</v>
      </c>
      <c r="GE48" s="279"/>
      <c r="GF48" s="227">
        <f>GF47/FF47-1</f>
        <v>-0.50035984715918169</v>
      </c>
      <c r="GG48" s="115"/>
      <c r="GH48" s="102">
        <f>GH47/FH47-1</f>
        <v>-0.4396367413767801</v>
      </c>
      <c r="GI48" s="115"/>
      <c r="GJ48" s="102">
        <f>GJ47/FJ47-1</f>
        <v>-0.32957267170348725</v>
      </c>
      <c r="GK48" s="115"/>
      <c r="GL48" s="102">
        <f>GL47/FL47-1</f>
        <v>-0.37767508436821018</v>
      </c>
      <c r="GM48" s="115"/>
      <c r="GN48" s="102">
        <f>GN47/FN47-1</f>
        <v>-0.23912204539647897</v>
      </c>
      <c r="GO48" s="115"/>
      <c r="GP48" s="102">
        <f>GP47/FP47-1</f>
        <v>-0.16645104540894728</v>
      </c>
      <c r="GQ48" s="115"/>
      <c r="GR48" s="243">
        <f>GR47/(ET47+EV47+EX47+EZ47+FB47+FD47+FF47+FH47+FJ47+FL47+FN47+FP47)-1</f>
        <v>-0.37079211187323735</v>
      </c>
      <c r="GS48" s="244"/>
      <c r="GT48" s="102">
        <f>GT47/FT47-1</f>
        <v>-0.2640370071031034</v>
      </c>
      <c r="GU48" s="115"/>
      <c r="GV48" s="102">
        <f t="shared" ref="GV48" si="133">GV47/FV47-1</f>
        <v>2.269660736334389E-3</v>
      </c>
      <c r="GW48" s="115"/>
      <c r="GX48" s="102">
        <f t="shared" ref="GX48" si="134">GX47/FX47-1</f>
        <v>0.2282464503106969</v>
      </c>
      <c r="GY48" s="115"/>
      <c r="GZ48" s="102">
        <f t="shared" ref="GZ48" si="135">GZ47/FZ47-1</f>
        <v>0.66395790002756905</v>
      </c>
      <c r="HA48" s="115"/>
      <c r="HB48" s="102">
        <f t="shared" ref="HB48" si="136">HB47/GB47-1</f>
        <v>1.0009852176804004</v>
      </c>
      <c r="HC48" s="115"/>
      <c r="HD48" s="102">
        <f t="shared" ref="HD48" si="137">HD47/GD47-1</f>
        <v>0.71353906798113576</v>
      </c>
      <c r="HE48" s="115"/>
      <c r="HF48" s="102">
        <f t="shared" ref="HF48" si="138">HF47/GF47-1</f>
        <v>0.73064406049067854</v>
      </c>
      <c r="HG48" s="115"/>
      <c r="HH48" s="102">
        <f t="shared" ref="HH48" si="139">HH47/GH47-1</f>
        <v>0.74656204746890675</v>
      </c>
      <c r="HI48" s="115"/>
      <c r="HJ48" s="102">
        <f t="shared" ref="HJ48" si="140">HJ47/GJ47-1</f>
        <v>0.57257211693196153</v>
      </c>
      <c r="HK48" s="115"/>
      <c r="HL48" s="102">
        <f t="shared" ref="HL48" si="141">HL47/GL47-1</f>
        <v>0.51727942289121165</v>
      </c>
      <c r="HM48" s="115"/>
      <c r="HN48" s="102">
        <f t="shared" ref="HN48" si="142">HN47/GN47-1</f>
        <v>0.40230920210576304</v>
      </c>
      <c r="HO48" s="115"/>
      <c r="HP48" s="102">
        <f t="shared" ref="HP48" si="143">HP47/GP47-1</f>
        <v>0.5226212340924532</v>
      </c>
      <c r="HQ48" s="115"/>
      <c r="HR48" s="243">
        <f>HR47/(FT47+FV47+FX47+FZ47+GB47+GD47+GF47+GH47+GJ47+GL47+GN47+GP47)-1</f>
        <v>0.431008072503962</v>
      </c>
      <c r="HS48" s="244"/>
      <c r="HT48" s="102">
        <f t="shared" ref="HT48" si="144">HT47/GT47-1</f>
        <v>0.54008636596312032</v>
      </c>
      <c r="HU48" s="115"/>
      <c r="HV48" s="102">
        <f t="shared" ref="HV48" si="145">HV47/GV47-1</f>
        <v>0.54193815890718255</v>
      </c>
      <c r="HW48" s="115"/>
      <c r="HX48" s="102">
        <f t="shared" ref="HX48" si="146">HX47/GX47-1</f>
        <v>0.45755597930845604</v>
      </c>
      <c r="HY48" s="115"/>
      <c r="HZ48" s="102">
        <f t="shared" ref="HZ48" si="147">HZ47/GZ47-1</f>
        <v>0.35052083215927254</v>
      </c>
      <c r="IA48" s="115"/>
      <c r="IB48" s="102">
        <f t="shared" ref="IB48" si="148">IB47/HB47-1</f>
        <v>0.31692889055487461</v>
      </c>
      <c r="IC48" s="115"/>
      <c r="ID48" s="102">
        <f t="shared" ref="ID48" si="149">ID47/HD47-1</f>
        <v>0.52011705196830715</v>
      </c>
      <c r="IE48" s="115"/>
      <c r="IF48" s="102">
        <f>IF47/HF47-1</f>
        <v>0.25074928288853759</v>
      </c>
      <c r="IG48" s="115"/>
      <c r="IH48" s="102">
        <f>IH47/HH47-1</f>
        <v>0.45255231946184016</v>
      </c>
      <c r="II48" s="115"/>
      <c r="IJ48" s="243">
        <f>IJ47/(SUM(GT47:HI47))-1</f>
        <v>0.42073861656735212</v>
      </c>
      <c r="IK48" s="244"/>
    </row>
    <row r="49" spans="2:245" ht="15" customHeight="1">
      <c r="B49" s="474" t="s">
        <v>4</v>
      </c>
      <c r="C49" s="474"/>
      <c r="D49" s="2" t="s">
        <v>9</v>
      </c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6"/>
      <c r="AK49" s="75"/>
      <c r="AL49" s="75"/>
      <c r="AM49" s="7"/>
      <c r="AN49" s="7"/>
      <c r="AO49" s="7"/>
      <c r="AP49" s="7"/>
      <c r="AQ49" s="72"/>
      <c r="AR49" s="72"/>
      <c r="AS49" s="72"/>
      <c r="AT49" s="72"/>
      <c r="AU49" s="72"/>
      <c r="AV49" s="72"/>
      <c r="AW49" s="72"/>
      <c r="AX49" s="72"/>
      <c r="CH49" s="6"/>
      <c r="CI49" s="7"/>
      <c r="CJ49" s="7"/>
      <c r="CK49" s="7"/>
      <c r="CL49" s="7"/>
      <c r="CM49" s="7"/>
      <c r="CN49" s="7"/>
      <c r="DM49" s="24"/>
      <c r="DN49" s="24"/>
    </row>
    <row r="50" spans="2:245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245" ht="15" customHeight="1">
      <c r="B51" s="48"/>
      <c r="C51" s="48"/>
      <c r="D51" s="2"/>
    </row>
    <row r="52" spans="2:245" ht="15" customHeight="1">
      <c r="B52" s="4" t="s">
        <v>13</v>
      </c>
      <c r="BE52" s="24"/>
      <c r="BS52" s="16"/>
    </row>
    <row r="53" spans="2:245" ht="15" customHeight="1" thickBot="1">
      <c r="B53" s="4"/>
      <c r="BE53" s="24"/>
      <c r="BW53" s="16"/>
      <c r="CO53" s="16"/>
      <c r="DQ53" s="16"/>
      <c r="DS53" s="16"/>
      <c r="DU53" s="16"/>
      <c r="GU53" s="16" t="s">
        <v>2</v>
      </c>
    </row>
    <row r="54" spans="2:245" ht="15" customHeight="1" thickBot="1">
      <c r="B54" s="502"/>
      <c r="C54" s="503"/>
      <c r="D54" s="503"/>
      <c r="E54" s="504"/>
      <c r="F54" s="145">
        <v>41456</v>
      </c>
      <c r="G54" s="146"/>
      <c r="H54" s="145">
        <v>41487</v>
      </c>
      <c r="I54" s="145"/>
      <c r="J54" s="145">
        <v>41518</v>
      </c>
      <c r="K54" s="146"/>
      <c r="L54" s="145">
        <v>41548</v>
      </c>
      <c r="M54" s="146"/>
      <c r="N54" s="145">
        <v>41579</v>
      </c>
      <c r="O54" s="146"/>
      <c r="P54" s="145">
        <v>41609</v>
      </c>
      <c r="Q54" s="146"/>
      <c r="R54" s="126" t="s">
        <v>77</v>
      </c>
      <c r="S54" s="121"/>
      <c r="T54" s="145">
        <v>41670</v>
      </c>
      <c r="U54" s="146"/>
      <c r="V54" s="145">
        <v>41671</v>
      </c>
      <c r="W54" s="146"/>
      <c r="X54" s="145">
        <v>41699</v>
      </c>
      <c r="Y54" s="146"/>
      <c r="Z54" s="145">
        <v>41730</v>
      </c>
      <c r="AA54" s="145"/>
      <c r="AB54" s="145">
        <v>41760</v>
      </c>
      <c r="AC54" s="145"/>
      <c r="AD54" s="152">
        <v>41791</v>
      </c>
      <c r="AE54" s="184"/>
      <c r="AF54" s="152">
        <v>41821</v>
      </c>
      <c r="AG54" s="184"/>
      <c r="AH54" s="152">
        <v>41852</v>
      </c>
      <c r="AI54" s="152"/>
      <c r="AJ54" s="146">
        <v>41883</v>
      </c>
      <c r="AK54" s="184"/>
      <c r="AL54" s="146">
        <v>41914</v>
      </c>
      <c r="AM54" s="184"/>
      <c r="AN54" s="152">
        <v>41946</v>
      </c>
      <c r="AO54" s="184"/>
      <c r="AP54" s="146">
        <v>41977</v>
      </c>
      <c r="AQ54" s="184"/>
      <c r="AR54" s="126" t="s">
        <v>77</v>
      </c>
      <c r="AS54" s="121"/>
      <c r="AT54" s="152">
        <v>42008</v>
      </c>
      <c r="AU54" s="184"/>
      <c r="AV54" s="146">
        <v>42040</v>
      </c>
      <c r="AW54" s="184"/>
      <c r="AX54" s="146">
        <v>42072</v>
      </c>
      <c r="AY54" s="184"/>
      <c r="AZ54" s="146">
        <v>42104</v>
      </c>
      <c r="BA54" s="184"/>
      <c r="BB54" s="146">
        <v>42135</v>
      </c>
      <c r="BC54" s="184"/>
      <c r="BD54" s="146">
        <v>42167</v>
      </c>
      <c r="BE54" s="184"/>
      <c r="BF54" s="146">
        <v>42198</v>
      </c>
      <c r="BG54" s="184"/>
      <c r="BH54" s="146">
        <v>42230</v>
      </c>
      <c r="BI54" s="184"/>
      <c r="BJ54" s="146">
        <v>42262</v>
      </c>
      <c r="BK54" s="184"/>
      <c r="BL54" s="145">
        <v>42284</v>
      </c>
      <c r="BM54" s="145"/>
      <c r="BN54" s="145">
        <v>42316</v>
      </c>
      <c r="BO54" s="145"/>
      <c r="BP54" s="145">
        <v>42347</v>
      </c>
      <c r="BQ54" s="657"/>
      <c r="BR54" s="126" t="s">
        <v>78</v>
      </c>
      <c r="BS54" s="663"/>
      <c r="BT54" s="105">
        <v>42373</v>
      </c>
      <c r="BU54" s="247"/>
      <c r="BV54" s="105">
        <v>42405</v>
      </c>
      <c r="BW54" s="247"/>
      <c r="BX54" s="105">
        <v>42460</v>
      </c>
      <c r="BY54" s="247"/>
      <c r="BZ54" s="105">
        <v>42461</v>
      </c>
      <c r="CA54" s="105"/>
      <c r="CB54" s="104">
        <v>42492</v>
      </c>
      <c r="CC54" s="247"/>
      <c r="CD54" s="105">
        <v>42524</v>
      </c>
      <c r="CE54" s="247"/>
      <c r="CF54" s="105">
        <v>42555</v>
      </c>
      <c r="CG54" s="247"/>
      <c r="CH54" s="105">
        <v>42587</v>
      </c>
      <c r="CI54" s="247"/>
      <c r="CJ54" s="105">
        <v>42619</v>
      </c>
      <c r="CK54" s="247"/>
      <c r="CL54" s="105">
        <v>42650</v>
      </c>
      <c r="CM54" s="247"/>
      <c r="CN54" s="104">
        <v>42682</v>
      </c>
      <c r="CO54" s="247"/>
      <c r="CP54" s="104">
        <v>42713</v>
      </c>
      <c r="CQ54" s="116"/>
      <c r="CR54" s="253" t="s">
        <v>73</v>
      </c>
      <c r="CS54" s="234"/>
      <c r="CT54" s="269">
        <v>42736</v>
      </c>
      <c r="CU54" s="105"/>
      <c r="CV54" s="104">
        <v>42768</v>
      </c>
      <c r="CW54" s="105"/>
      <c r="CX54" s="104">
        <v>42797</v>
      </c>
      <c r="CY54" s="105"/>
      <c r="CZ54" s="104">
        <v>42829</v>
      </c>
      <c r="DA54" s="105"/>
      <c r="DB54" s="104">
        <v>42860</v>
      </c>
      <c r="DC54" s="247"/>
      <c r="DD54" s="105">
        <v>42892</v>
      </c>
      <c r="DE54" s="105"/>
      <c r="DF54" s="104">
        <v>42923</v>
      </c>
      <c r="DG54" s="247"/>
      <c r="DH54" s="105">
        <v>42955</v>
      </c>
      <c r="DI54" s="247"/>
      <c r="DJ54" s="105">
        <v>42987</v>
      </c>
      <c r="DK54" s="247"/>
      <c r="DL54" s="105">
        <v>43018</v>
      </c>
      <c r="DM54" s="247"/>
      <c r="DN54" s="105">
        <v>43050</v>
      </c>
      <c r="DO54" s="105"/>
      <c r="DP54" s="104">
        <v>43081</v>
      </c>
      <c r="DQ54" s="116"/>
      <c r="DR54" s="253" t="s">
        <v>78</v>
      </c>
      <c r="DS54" s="234"/>
      <c r="DT54" s="269">
        <v>43111</v>
      </c>
      <c r="DU54" s="247"/>
      <c r="DV54" s="104">
        <v>43143</v>
      </c>
      <c r="DW54" s="105"/>
      <c r="DX54" s="104">
        <v>43172</v>
      </c>
      <c r="DY54" s="105"/>
      <c r="DZ54" s="104">
        <v>43204</v>
      </c>
      <c r="EA54" s="105"/>
      <c r="EB54" s="104">
        <v>43234</v>
      </c>
      <c r="EC54" s="105"/>
      <c r="ED54" s="104">
        <v>43266</v>
      </c>
      <c r="EE54" s="105"/>
      <c r="EF54" s="104">
        <v>43297</v>
      </c>
      <c r="EG54" s="105"/>
      <c r="EH54" s="104">
        <v>43329</v>
      </c>
      <c r="EI54" s="105"/>
      <c r="EJ54" s="104">
        <v>43361</v>
      </c>
      <c r="EK54" s="105"/>
      <c r="EL54" s="104">
        <v>43392</v>
      </c>
      <c r="EM54" s="105"/>
      <c r="EN54" s="104">
        <v>43424</v>
      </c>
      <c r="EO54" s="247"/>
      <c r="EP54" s="105">
        <v>43455</v>
      </c>
      <c r="EQ54" s="116"/>
      <c r="ER54" s="233" t="s">
        <v>78</v>
      </c>
      <c r="ES54" s="234"/>
      <c r="ET54" s="269">
        <v>43486</v>
      </c>
      <c r="EU54" s="105"/>
      <c r="EV54" s="104">
        <v>43518</v>
      </c>
      <c r="EW54" s="105"/>
      <c r="EX54" s="104">
        <v>43525</v>
      </c>
      <c r="EY54" s="105"/>
      <c r="EZ54" s="104">
        <v>43557</v>
      </c>
      <c r="FA54" s="105"/>
      <c r="FB54" s="104">
        <v>43588</v>
      </c>
      <c r="FC54" s="105"/>
      <c r="FD54" s="104">
        <v>43619</v>
      </c>
      <c r="FE54" s="105"/>
      <c r="FF54" s="104">
        <v>43650</v>
      </c>
      <c r="FG54" s="105"/>
      <c r="FH54" s="104">
        <v>43682</v>
      </c>
      <c r="FI54" s="105"/>
      <c r="FJ54" s="104">
        <v>43714</v>
      </c>
      <c r="FK54" s="105"/>
      <c r="FL54" s="104">
        <v>43745</v>
      </c>
      <c r="FM54" s="247"/>
      <c r="FN54" s="104">
        <v>43777</v>
      </c>
      <c r="FO54" s="247"/>
      <c r="FP54" s="105">
        <v>43808</v>
      </c>
      <c r="FQ54" s="116"/>
      <c r="FR54" s="253" t="s">
        <v>78</v>
      </c>
      <c r="FS54" s="450"/>
      <c r="FT54" s="269">
        <v>43839</v>
      </c>
      <c r="FU54" s="105"/>
      <c r="FV54" s="104">
        <v>43871</v>
      </c>
      <c r="FW54" s="105"/>
      <c r="FX54" s="104">
        <v>43901</v>
      </c>
      <c r="FY54" s="105"/>
      <c r="FZ54" s="104">
        <v>43933</v>
      </c>
      <c r="GA54" s="105"/>
      <c r="GB54" s="104">
        <v>43964</v>
      </c>
      <c r="GC54" s="105"/>
      <c r="GD54" s="104">
        <v>43996</v>
      </c>
      <c r="GE54" s="105"/>
      <c r="GF54" s="104">
        <v>44027</v>
      </c>
      <c r="GG54" s="105"/>
      <c r="GH54" s="104">
        <v>44059</v>
      </c>
      <c r="GI54" s="105"/>
      <c r="GJ54" s="104">
        <v>44091</v>
      </c>
      <c r="GK54" s="247"/>
      <c r="GL54" s="104">
        <v>44105</v>
      </c>
      <c r="GM54" s="105"/>
      <c r="GN54" s="104">
        <v>44137</v>
      </c>
      <c r="GO54" s="105"/>
      <c r="GP54" s="104">
        <v>44168</v>
      </c>
      <c r="GQ54" s="116"/>
      <c r="GR54" s="253" t="s">
        <v>78</v>
      </c>
      <c r="GS54" s="234"/>
      <c r="GT54" s="104">
        <v>44199</v>
      </c>
      <c r="GU54" s="105"/>
      <c r="GV54" s="104">
        <v>44231</v>
      </c>
      <c r="GW54" s="105"/>
      <c r="GX54" s="104">
        <v>44260</v>
      </c>
      <c r="GY54" s="105"/>
      <c r="GZ54" s="104">
        <v>44292</v>
      </c>
      <c r="HA54" s="105"/>
      <c r="HB54" s="104">
        <v>44323</v>
      </c>
      <c r="HC54" s="105"/>
      <c r="HD54" s="104">
        <v>44355</v>
      </c>
      <c r="HE54" s="105"/>
      <c r="HF54" s="104">
        <v>44386</v>
      </c>
      <c r="HG54" s="105"/>
      <c r="HH54" s="104">
        <v>44418</v>
      </c>
      <c r="HI54" s="105"/>
      <c r="HJ54" s="104">
        <v>44450</v>
      </c>
      <c r="HK54" s="105"/>
      <c r="HL54" s="104">
        <v>44481</v>
      </c>
      <c r="HM54" s="105"/>
      <c r="HN54" s="104">
        <v>44513</v>
      </c>
      <c r="HO54" s="116"/>
      <c r="HP54" s="104">
        <v>44544</v>
      </c>
      <c r="HQ54" s="116"/>
      <c r="HR54" s="253" t="s">
        <v>78</v>
      </c>
      <c r="HS54" s="234"/>
      <c r="HT54" s="104">
        <v>44562</v>
      </c>
      <c r="HU54" s="105"/>
      <c r="HV54" s="104">
        <v>44594</v>
      </c>
      <c r="HW54" s="105"/>
      <c r="HX54" s="104">
        <v>44623</v>
      </c>
      <c r="HY54" s="105"/>
      <c r="HZ54" s="104">
        <v>44655</v>
      </c>
      <c r="IA54" s="105"/>
      <c r="IB54" s="104">
        <v>44686</v>
      </c>
      <c r="IC54" s="105"/>
      <c r="ID54" s="104">
        <v>44718</v>
      </c>
      <c r="IE54" s="105"/>
      <c r="IF54" s="104">
        <v>44749</v>
      </c>
      <c r="IG54" s="105"/>
      <c r="IH54" s="104">
        <v>44781</v>
      </c>
      <c r="II54" s="116"/>
      <c r="IJ54" s="253" t="s">
        <v>78</v>
      </c>
      <c r="IK54" s="234"/>
    </row>
    <row r="55" spans="2:245" ht="15" customHeight="1" thickTop="1">
      <c r="B55" s="527" t="s">
        <v>26</v>
      </c>
      <c r="C55" s="528"/>
      <c r="D55" s="528"/>
      <c r="E55" s="529"/>
      <c r="F55" s="147">
        <f>F57+F59</f>
        <v>2680.4939999999997</v>
      </c>
      <c r="G55" s="148"/>
      <c r="H55" s="147">
        <f>H57+H59</f>
        <v>2280.5720000000001</v>
      </c>
      <c r="I55" s="142"/>
      <c r="J55" s="147">
        <f>J57+J59</f>
        <v>2822.05</v>
      </c>
      <c r="K55" s="148"/>
      <c r="L55" s="147">
        <f>L57+L59</f>
        <v>2616.297</v>
      </c>
      <c r="M55" s="148"/>
      <c r="N55" s="147">
        <f>N57+N59</f>
        <v>2194.2690000000002</v>
      </c>
      <c r="O55" s="148"/>
      <c r="P55" s="147">
        <f>P57+P59</f>
        <v>1497.4580000000001</v>
      </c>
      <c r="Q55" s="148"/>
      <c r="R55" s="200"/>
      <c r="S55" s="201"/>
      <c r="T55" s="147">
        <f>T57+T59</f>
        <v>1740</v>
      </c>
      <c r="U55" s="148"/>
      <c r="V55" s="147">
        <f>V57+V59</f>
        <v>1599.002</v>
      </c>
      <c r="W55" s="148"/>
      <c r="X55" s="147">
        <f>X57+X59</f>
        <v>1562.9450000000002</v>
      </c>
      <c r="Y55" s="148"/>
      <c r="Z55" s="147">
        <f>Z57+Z59</f>
        <v>2292</v>
      </c>
      <c r="AA55" s="142"/>
      <c r="AB55" s="147">
        <f>AB57+AB59</f>
        <v>1886</v>
      </c>
      <c r="AC55" s="142"/>
      <c r="AD55" s="148">
        <f>AD57+AD59</f>
        <v>2187</v>
      </c>
      <c r="AE55" s="142"/>
      <c r="AF55" s="148">
        <f>AF57+AF59</f>
        <v>2436</v>
      </c>
      <c r="AG55" s="142"/>
      <c r="AH55" s="148">
        <f>AH57+AH59</f>
        <v>2057</v>
      </c>
      <c r="AI55" s="148"/>
      <c r="AJ55" s="147">
        <f>AJ57+AJ59</f>
        <v>2429</v>
      </c>
      <c r="AK55" s="142"/>
      <c r="AL55" s="147">
        <f>AL57+AL59</f>
        <v>2550</v>
      </c>
      <c r="AM55" s="142"/>
      <c r="AN55" s="147">
        <f>AN57+AN59</f>
        <v>1789</v>
      </c>
      <c r="AO55" s="142"/>
      <c r="AP55" s="148">
        <f>AP57+AP59</f>
        <v>1494</v>
      </c>
      <c r="AQ55" s="167"/>
      <c r="AR55" s="200">
        <f>1740+V55+X55+Z55+AB55+AD55+AF55+AH55+AJ55+AL55+AN55+AP55</f>
        <v>24021.947</v>
      </c>
      <c r="AS55" s="201"/>
      <c r="AT55" s="362">
        <v>2125</v>
      </c>
      <c r="AU55" s="164"/>
      <c r="AV55" s="362">
        <v>1454</v>
      </c>
      <c r="AW55" s="164"/>
      <c r="AX55" s="362">
        <v>2008.4</v>
      </c>
      <c r="AY55" s="254"/>
      <c r="AZ55" s="164">
        <v>1842.8000000000002</v>
      </c>
      <c r="BA55" s="164"/>
      <c r="BB55" s="362">
        <v>1583.3679999999999</v>
      </c>
      <c r="BC55" s="164"/>
      <c r="BD55" s="362">
        <v>1760.2</v>
      </c>
      <c r="BE55" s="164"/>
      <c r="BF55" s="254">
        <v>1974.6849999999999</v>
      </c>
      <c r="BG55" s="362"/>
      <c r="BH55" s="164">
        <v>1635.798</v>
      </c>
      <c r="BI55" s="164"/>
      <c r="BJ55" s="362">
        <v>2174.83</v>
      </c>
      <c r="BK55" s="254"/>
      <c r="BL55" s="164">
        <v>2045.03</v>
      </c>
      <c r="BM55" s="164"/>
      <c r="BN55" s="164">
        <v>1668.819</v>
      </c>
      <c r="BO55" s="164"/>
      <c r="BP55" s="362">
        <v>1466</v>
      </c>
      <c r="BQ55" s="164"/>
      <c r="BR55" s="708">
        <f>SUM(AT55:BQ55)</f>
        <v>21738.929999999997</v>
      </c>
      <c r="BS55" s="709"/>
      <c r="BT55" s="419">
        <v>1192.0809999999999</v>
      </c>
      <c r="BU55" s="425"/>
      <c r="BV55" s="419">
        <v>1339.691</v>
      </c>
      <c r="BW55" s="425"/>
      <c r="BX55" s="419">
        <v>1670.123</v>
      </c>
      <c r="BY55" s="419"/>
      <c r="BZ55" s="418">
        <v>1524.5949999999998</v>
      </c>
      <c r="CA55" s="419"/>
      <c r="CB55" s="418">
        <v>1863.4870000000001</v>
      </c>
      <c r="CC55" s="425"/>
      <c r="CD55" s="418">
        <v>1755</v>
      </c>
      <c r="CE55" s="425"/>
      <c r="CF55" s="418">
        <f>CF57+CF59</f>
        <v>1656.3130000000001</v>
      </c>
      <c r="CG55" s="425"/>
      <c r="CH55" s="418">
        <f>CH57+CH59</f>
        <v>1853.723</v>
      </c>
      <c r="CI55" s="425"/>
      <c r="CJ55" s="418">
        <f>CJ57+CJ59</f>
        <v>1908.492</v>
      </c>
      <c r="CK55" s="425"/>
      <c r="CL55" s="418">
        <f>CL57+CL59</f>
        <v>1971.6510000000001</v>
      </c>
      <c r="CM55" s="419"/>
      <c r="CN55" s="418">
        <f>CN57+CN59</f>
        <v>1582.826</v>
      </c>
      <c r="CO55" s="419"/>
      <c r="CP55" s="418">
        <v>1337.46</v>
      </c>
      <c r="CQ55" s="430"/>
      <c r="CR55" s="262">
        <v>19655.577000000001</v>
      </c>
      <c r="CS55" s="236"/>
      <c r="CT55" s="385">
        <f>CT57+CT59</f>
        <v>1378.4169999999999</v>
      </c>
      <c r="CU55" s="383"/>
      <c r="CV55" s="364">
        <f>CV57+CV59</f>
        <v>1742.2939999999999</v>
      </c>
      <c r="CW55" s="235"/>
      <c r="CX55" s="364">
        <f>CX57+CX59</f>
        <v>1649.6219999999998</v>
      </c>
      <c r="CY55" s="235"/>
      <c r="CZ55" s="364">
        <f>CZ57+CZ59</f>
        <v>1531.645</v>
      </c>
      <c r="DA55" s="235"/>
      <c r="DB55" s="364">
        <f>DB57+DB59</f>
        <v>2070.317</v>
      </c>
      <c r="DC55" s="383"/>
      <c r="DD55" s="235">
        <f>DD57+DD59</f>
        <v>1596.4409999999998</v>
      </c>
      <c r="DE55" s="235"/>
      <c r="DF55" s="364">
        <f>DF57+DF59</f>
        <v>1674.4369999999999</v>
      </c>
      <c r="DG55" s="235"/>
      <c r="DH55" s="364">
        <f>DH57+DH59</f>
        <v>1524.337</v>
      </c>
      <c r="DI55" s="235"/>
      <c r="DJ55" s="364">
        <f>DJ57+DJ59</f>
        <v>1414.3319999999999</v>
      </c>
      <c r="DK55" s="235"/>
      <c r="DL55" s="364">
        <v>1760.0409999999999</v>
      </c>
      <c r="DM55" s="235"/>
      <c r="DN55" s="364">
        <v>1589.9290000000001</v>
      </c>
      <c r="DO55" s="235"/>
      <c r="DP55" s="364">
        <f>DP57+DP59</f>
        <v>1715.528</v>
      </c>
      <c r="DQ55" s="612"/>
      <c r="DR55" s="446">
        <f>SUM(CT55:DQ55)</f>
        <v>19647.339999999997</v>
      </c>
      <c r="DS55" s="608"/>
      <c r="DT55" s="385">
        <v>1682.7060000000001</v>
      </c>
      <c r="DU55" s="383"/>
      <c r="DV55" s="364">
        <v>1644.5419999999999</v>
      </c>
      <c r="DW55" s="235"/>
      <c r="DX55" s="364">
        <v>1915.173</v>
      </c>
      <c r="DY55" s="235"/>
      <c r="DZ55" s="364">
        <v>1897.7959999999998</v>
      </c>
      <c r="EA55" s="235"/>
      <c r="EB55" s="254">
        <v>1587.2840000000001</v>
      </c>
      <c r="EC55" s="310"/>
      <c r="ED55" s="254">
        <v>1885</v>
      </c>
      <c r="EE55" s="310"/>
      <c r="EF55" s="254">
        <v>1948</v>
      </c>
      <c r="EG55" s="310"/>
      <c r="EH55" s="254">
        <v>1880.5920000000001</v>
      </c>
      <c r="EI55" s="310"/>
      <c r="EJ55" s="254">
        <v>1618.039</v>
      </c>
      <c r="EK55" s="310"/>
      <c r="EL55" s="254">
        <v>1826.27</v>
      </c>
      <c r="EM55" s="310"/>
      <c r="EN55" s="254">
        <v>1379.665</v>
      </c>
      <c r="EO55" s="362"/>
      <c r="EP55" s="310">
        <v>1315.732</v>
      </c>
      <c r="EQ55" s="341"/>
      <c r="ER55" s="446">
        <v>20581.035000000003</v>
      </c>
      <c r="ES55" s="608"/>
      <c r="ET55" s="443">
        <v>1474.4769999999999</v>
      </c>
      <c r="EU55" s="310"/>
      <c r="EV55" s="254">
        <v>1372.0070000000001</v>
      </c>
      <c r="EW55" s="310"/>
      <c r="EX55" s="254">
        <v>1599.5319999999999</v>
      </c>
      <c r="EY55" s="310"/>
      <c r="EZ55" s="254">
        <v>1542.5060000000001</v>
      </c>
      <c r="FA55" s="310"/>
      <c r="FB55" s="254">
        <v>1674.2470000000001</v>
      </c>
      <c r="FC55" s="310"/>
      <c r="FD55" s="254">
        <v>1522.8050000000001</v>
      </c>
      <c r="FE55" s="310"/>
      <c r="FF55" s="254">
        <v>1596.816</v>
      </c>
      <c r="FG55" s="310"/>
      <c r="FH55" s="254">
        <v>1475.924</v>
      </c>
      <c r="FI55" s="310"/>
      <c r="FJ55" s="254">
        <v>1529.5349999999999</v>
      </c>
      <c r="FK55" s="310"/>
      <c r="FL55" s="254">
        <v>1794.2130000000002</v>
      </c>
      <c r="FM55" s="310"/>
      <c r="FN55" s="254">
        <v>1496.7049999999999</v>
      </c>
      <c r="FO55" s="362"/>
      <c r="FP55" s="310">
        <v>1390.5430000000001</v>
      </c>
      <c r="FQ55" s="341"/>
      <c r="FR55" s="446">
        <v>18469.310000000001</v>
      </c>
      <c r="FS55" s="310"/>
      <c r="FT55" s="299">
        <f>FT57+FT59</f>
        <v>1335.1980000000001</v>
      </c>
      <c r="FU55" s="112"/>
      <c r="FV55" s="100">
        <f>FV57+FV59</f>
        <v>1200.4259999999999</v>
      </c>
      <c r="FW55" s="112"/>
      <c r="FX55" s="100">
        <f>FX57+FX59</f>
        <v>1065.232</v>
      </c>
      <c r="FY55" s="112"/>
      <c r="FZ55" s="100">
        <f>FZ57+FZ59</f>
        <v>772.72</v>
      </c>
      <c r="GA55" s="112"/>
      <c r="GB55" s="100">
        <f>GB57+GB59</f>
        <v>762.40499999999997</v>
      </c>
      <c r="GC55" s="112"/>
      <c r="GD55" s="100">
        <f t="shared" ref="GD55" si="150">GD57+GD59</f>
        <v>1352.712</v>
      </c>
      <c r="GE55" s="112"/>
      <c r="GF55" s="100">
        <f t="shared" ref="GF55:GH55" si="151">GF57+GF59</f>
        <v>1174.511</v>
      </c>
      <c r="GG55" s="112"/>
      <c r="GH55" s="100">
        <f t="shared" si="151"/>
        <v>1489.2089999999998</v>
      </c>
      <c r="GI55" s="112"/>
      <c r="GJ55" s="100">
        <f t="shared" ref="GJ55" si="152">GJ57+GJ59</f>
        <v>1193.402</v>
      </c>
      <c r="GK55" s="266"/>
      <c r="GL55" s="100">
        <f t="shared" ref="GL55:GN55" si="153">GL57+GL59</f>
        <v>1400.0740000000001</v>
      </c>
      <c r="GM55" s="112"/>
      <c r="GN55" s="100">
        <f t="shared" si="153"/>
        <v>1389.3890000000001</v>
      </c>
      <c r="GO55" s="112"/>
      <c r="GP55" s="100">
        <f t="shared" ref="GP55" si="154">GP57+GP59</f>
        <v>1284.432</v>
      </c>
      <c r="GQ55" s="101"/>
      <c r="GR55" s="259">
        <f>FT55+FV55+FX55+FZ55+GB55+GD55+GF55+GH55+GJ55+GL55+GN55+GP55</f>
        <v>14419.710000000003</v>
      </c>
      <c r="GS55" s="260"/>
      <c r="GT55" s="100">
        <f t="shared" ref="GT55:GV55" si="155">GT57+GT59</f>
        <v>1182.7060000000001</v>
      </c>
      <c r="GU55" s="112"/>
      <c r="GV55" s="100">
        <f t="shared" si="155"/>
        <v>1250.4949999999999</v>
      </c>
      <c r="GW55" s="112"/>
      <c r="GX55" s="100">
        <f t="shared" ref="GX55:GZ55" si="156">GX57+GX59</f>
        <v>1632.5459999999998</v>
      </c>
      <c r="GY55" s="112"/>
      <c r="GZ55" s="100">
        <f t="shared" si="156"/>
        <v>1240.799</v>
      </c>
      <c r="HA55" s="112"/>
      <c r="HB55" s="100">
        <f t="shared" ref="HB55:HD55" si="157">HB57+HB59</f>
        <v>1409.7049999999999</v>
      </c>
      <c r="HC55" s="112"/>
      <c r="HD55" s="100">
        <f t="shared" si="157"/>
        <v>1510.2170000000001</v>
      </c>
      <c r="HE55" s="112"/>
      <c r="HF55" s="100">
        <f t="shared" ref="HF55:HH55" si="158">HF57+HF59</f>
        <v>1512.0149999999999</v>
      </c>
      <c r="HG55" s="112"/>
      <c r="HH55" s="100">
        <f t="shared" si="158"/>
        <v>1611.9099999999999</v>
      </c>
      <c r="HI55" s="112"/>
      <c r="HJ55" s="100">
        <f t="shared" ref="HJ55:HL55" si="159">HJ57+HJ59</f>
        <v>1793.7190000000001</v>
      </c>
      <c r="HK55" s="112"/>
      <c r="HL55" s="100">
        <f t="shared" si="159"/>
        <v>1796.6790000000001</v>
      </c>
      <c r="HM55" s="112"/>
      <c r="HN55" s="100">
        <f t="shared" ref="HN55:HP55" si="160">HN57+HN59</f>
        <v>1769.3620000000001</v>
      </c>
      <c r="HO55" s="101"/>
      <c r="HP55" s="100">
        <f t="shared" si="160"/>
        <v>1930.749</v>
      </c>
      <c r="HQ55" s="101"/>
      <c r="HR55" s="259">
        <f>GT55+GV55+GX55+GZ55+HB55+HD55+HF55+HH55+HJ55+HL55+HN55+HP55</f>
        <v>18640.902000000002</v>
      </c>
      <c r="HS55" s="260"/>
      <c r="HT55" s="100">
        <f t="shared" ref="HT55:HV55" si="161">HT57+HT59</f>
        <v>1715.759</v>
      </c>
      <c r="HU55" s="112"/>
      <c r="HV55" s="100">
        <f t="shared" si="161"/>
        <v>1728.0990000000002</v>
      </c>
      <c r="HW55" s="112"/>
      <c r="HX55" s="100">
        <f t="shared" ref="HX55:HZ55" si="162">HX57+HX59</f>
        <v>1813.146</v>
      </c>
      <c r="HY55" s="112"/>
      <c r="HZ55" s="100">
        <f t="shared" si="162"/>
        <v>1541.777</v>
      </c>
      <c r="IA55" s="112"/>
      <c r="IB55" s="100">
        <f t="shared" ref="IB55:ID55" si="163">IB57+IB59</f>
        <v>1741.3920000000001</v>
      </c>
      <c r="IC55" s="112"/>
      <c r="ID55" s="100">
        <f t="shared" si="163"/>
        <v>1836.174</v>
      </c>
      <c r="IE55" s="112"/>
      <c r="IF55" s="100">
        <f t="shared" ref="IF55:IH55" si="164">IF57+IF59</f>
        <v>2562.5860000000002</v>
      </c>
      <c r="IG55" s="112"/>
      <c r="IH55" s="100">
        <f t="shared" si="164"/>
        <v>3730.0920000000001</v>
      </c>
      <c r="II55" s="101"/>
      <c r="IJ55" s="100">
        <f>IJ57+IJ59</f>
        <v>16669.025000000001</v>
      </c>
      <c r="IK55" s="101"/>
    </row>
    <row r="56" spans="2:245" ht="15" customHeight="1" thickBot="1">
      <c r="B56" s="524" t="s">
        <v>20</v>
      </c>
      <c r="C56" s="525"/>
      <c r="D56" s="525"/>
      <c r="E56" s="526"/>
      <c r="F56" s="140">
        <v>6.5000000000000002E-2</v>
      </c>
      <c r="G56" s="113"/>
      <c r="H56" s="140">
        <v>-0.22800000000000001</v>
      </c>
      <c r="I56" s="140"/>
      <c r="J56" s="140">
        <v>4.4999999999999998E-2</v>
      </c>
      <c r="K56" s="113"/>
      <c r="L56" s="140">
        <v>-0.17499999999999999</v>
      </c>
      <c r="M56" s="113"/>
      <c r="N56" s="140">
        <v>-0.27300000000000002</v>
      </c>
      <c r="O56" s="113"/>
      <c r="P56" s="140">
        <v>-0.08</v>
      </c>
      <c r="Q56" s="113"/>
      <c r="R56" s="139"/>
      <c r="S56" s="140"/>
      <c r="T56" s="140">
        <v>-0.16600000000000001</v>
      </c>
      <c r="U56" s="113"/>
      <c r="V56" s="140">
        <v>-0.317</v>
      </c>
      <c r="W56" s="113"/>
      <c r="X56" s="140">
        <v>-0.255</v>
      </c>
      <c r="Y56" s="113"/>
      <c r="Z56" s="140">
        <v>-0.02</v>
      </c>
      <c r="AA56" s="140"/>
      <c r="AB56" s="140">
        <v>-0.18099999999999999</v>
      </c>
      <c r="AC56" s="140"/>
      <c r="AD56" s="186">
        <v>5.8999999999999997E-2</v>
      </c>
      <c r="AE56" s="140"/>
      <c r="AF56" s="186">
        <v>-0.122</v>
      </c>
      <c r="AG56" s="140"/>
      <c r="AH56" s="186">
        <v>-9.8000000000000004E-2</v>
      </c>
      <c r="AI56" s="113"/>
      <c r="AJ56" s="140">
        <v>-0.13900000000000001</v>
      </c>
      <c r="AK56" s="140"/>
      <c r="AL56" s="140">
        <v>-2.5000000000000001E-2</v>
      </c>
      <c r="AM56" s="140"/>
      <c r="AN56" s="140">
        <v>-0.185</v>
      </c>
      <c r="AO56" s="140"/>
      <c r="AP56" s="186">
        <v>-2E-3</v>
      </c>
      <c r="AQ56" s="713"/>
      <c r="AR56" s="139">
        <v>-0.124</v>
      </c>
      <c r="AS56" s="140"/>
      <c r="AT56" s="382">
        <v>0.221</v>
      </c>
      <c r="AU56" s="710"/>
      <c r="AV56" s="382">
        <v>-9.0999999999999998E-2</v>
      </c>
      <c r="AW56" s="710"/>
      <c r="AX56" s="382">
        <v>0.28501002914369988</v>
      </c>
      <c r="AY56" s="710"/>
      <c r="AZ56" s="382">
        <v>-0.19598603839441531</v>
      </c>
      <c r="BA56" s="710"/>
      <c r="BB56" s="382">
        <v>-0.16046235418875932</v>
      </c>
      <c r="BC56" s="710"/>
      <c r="BD56" s="140">
        <v>-0.19515317786922726</v>
      </c>
      <c r="BE56" s="140"/>
      <c r="BF56" s="113">
        <v>-0.18951471070499659</v>
      </c>
      <c r="BG56" s="186"/>
      <c r="BH56" s="710">
        <v>-0.2047651920272241</v>
      </c>
      <c r="BI56" s="710"/>
      <c r="BJ56" s="382">
        <v>-0.10463976945244957</v>
      </c>
      <c r="BK56" s="302"/>
      <c r="BL56" s="710">
        <v>-0.19802745098039221</v>
      </c>
      <c r="BM56" s="710"/>
      <c r="BN56" s="710">
        <v>-6.7177752934600377E-2</v>
      </c>
      <c r="BO56" s="710"/>
      <c r="BP56" s="382">
        <v>-1.9E-2</v>
      </c>
      <c r="BQ56" s="711"/>
      <c r="BR56" s="712">
        <v>-9.5000000000000001E-2</v>
      </c>
      <c r="BS56" s="711"/>
      <c r="BT56" s="303">
        <v>-0.439</v>
      </c>
      <c r="BU56" s="382"/>
      <c r="BV56" s="421">
        <v>-7.9000000000000001E-2</v>
      </c>
      <c r="BW56" s="508"/>
      <c r="BX56" s="421">
        <v>-0.16900000000000001</v>
      </c>
      <c r="BY56" s="421"/>
      <c r="BZ56" s="420">
        <v>-0.17299999999999999</v>
      </c>
      <c r="CA56" s="421"/>
      <c r="CB56" s="420">
        <v>0.17699999999999999</v>
      </c>
      <c r="CC56" s="508"/>
      <c r="CD56" s="420">
        <v>3.0000000000000001E-3</v>
      </c>
      <c r="CE56" s="508"/>
      <c r="CF56" s="420">
        <v>-0.161</v>
      </c>
      <c r="CG56" s="508"/>
      <c r="CH56" s="420">
        <v>0.13322243944545709</v>
      </c>
      <c r="CI56" s="508"/>
      <c r="CJ56" s="420">
        <v>-0.122</v>
      </c>
      <c r="CK56" s="508"/>
      <c r="CL56" s="420">
        <v>-3.5999999999999997E-2</v>
      </c>
      <c r="CM56" s="421"/>
      <c r="CN56" s="420">
        <v>-5.1999999999999998E-2</v>
      </c>
      <c r="CO56" s="421"/>
      <c r="CP56" s="308">
        <v>-8.7999999999999995E-2</v>
      </c>
      <c r="CQ56" s="584"/>
      <c r="CR56" s="275">
        <v>-9.6000000000000002E-2</v>
      </c>
      <c r="CS56" s="276"/>
      <c r="CT56" s="386">
        <v>0.156</v>
      </c>
      <c r="CU56" s="384"/>
      <c r="CV56" s="308">
        <v>0.30099999999999999</v>
      </c>
      <c r="CW56" s="309"/>
      <c r="CX56" s="308">
        <v>-1.2E-2</v>
      </c>
      <c r="CY56" s="309"/>
      <c r="CZ56" s="308">
        <v>5.0000000000000001E-3</v>
      </c>
      <c r="DA56" s="309"/>
      <c r="DB56" s="308">
        <v>0.111</v>
      </c>
      <c r="DC56" s="384"/>
      <c r="DD56" s="309">
        <v>-0.09</v>
      </c>
      <c r="DE56" s="309"/>
      <c r="DF56" s="308">
        <v>1.0999999999999999E-2</v>
      </c>
      <c r="DG56" s="309"/>
      <c r="DH56" s="308">
        <v>-0.17799999999999999</v>
      </c>
      <c r="DI56" s="309"/>
      <c r="DJ56" s="308">
        <v>-0.25900000000000001</v>
      </c>
      <c r="DK56" s="309"/>
      <c r="DL56" s="308">
        <v>-0.107</v>
      </c>
      <c r="DM56" s="309"/>
      <c r="DN56" s="308">
        <v>0.92900000000000005</v>
      </c>
      <c r="DO56" s="309"/>
      <c r="DP56" s="308">
        <v>0.28299999999999997</v>
      </c>
      <c r="DQ56" s="584"/>
      <c r="DR56" s="368">
        <v>0</v>
      </c>
      <c r="DS56" s="369"/>
      <c r="DT56" s="386">
        <v>0.221</v>
      </c>
      <c r="DU56" s="384"/>
      <c r="DV56" s="308">
        <v>-5.6000000000000001E-2</v>
      </c>
      <c r="DW56" s="309"/>
      <c r="DX56" s="308">
        <v>0.161</v>
      </c>
      <c r="DY56" s="309"/>
      <c r="DZ56" s="308">
        <v>0.23899999999999999</v>
      </c>
      <c r="EA56" s="309"/>
      <c r="EB56" s="277">
        <v>-0.23331354570338736</v>
      </c>
      <c r="EC56" s="278"/>
      <c r="ED56" s="277">
        <v>0.18099999999999999</v>
      </c>
      <c r="EE56" s="278"/>
      <c r="EF56" s="277">
        <v>0.16400000000000001</v>
      </c>
      <c r="EG56" s="278"/>
      <c r="EH56" s="277">
        <v>0.23371144307328384</v>
      </c>
      <c r="EI56" s="278"/>
      <c r="EJ56" s="277">
        <v>0.14403053879852834</v>
      </c>
      <c r="EK56" s="278"/>
      <c r="EL56" s="277">
        <v>3.7629237046182373E-2</v>
      </c>
      <c r="EM56" s="278"/>
      <c r="EN56" s="277">
        <v>-0.13224741482166824</v>
      </c>
      <c r="EO56" s="366"/>
      <c r="EP56" s="278">
        <v>-0.23304545306168134</v>
      </c>
      <c r="EQ56" s="342"/>
      <c r="ER56" s="275">
        <v>4.7522718088046867E-2</v>
      </c>
      <c r="ES56" s="276"/>
      <c r="ET56" s="338">
        <v>-0.12374651305694528</v>
      </c>
      <c r="EU56" s="278"/>
      <c r="EV56" s="277">
        <v>-0.16572091196211458</v>
      </c>
      <c r="EW56" s="278"/>
      <c r="EX56" s="277">
        <v>-0.16481069856352404</v>
      </c>
      <c r="EY56" s="278"/>
      <c r="EZ56" s="277">
        <v>-0.1872119026491782</v>
      </c>
      <c r="FA56" s="278"/>
      <c r="FB56" s="277">
        <v>5.4787297043251248E-2</v>
      </c>
      <c r="FC56" s="278"/>
      <c r="FD56" s="308">
        <v>-0.19205630756938041</v>
      </c>
      <c r="FE56" s="309"/>
      <c r="FF56" s="308">
        <v>-0.18046647454765219</v>
      </c>
      <c r="FG56" s="309"/>
      <c r="FH56" s="308">
        <v>-0.2151811769910752</v>
      </c>
      <c r="FI56" s="309"/>
      <c r="FJ56" s="308">
        <v>-5.4698310732930522E-2</v>
      </c>
      <c r="FK56" s="309"/>
      <c r="FL56" s="308">
        <v>-1.7553264303744709E-2</v>
      </c>
      <c r="FM56" s="309"/>
      <c r="FN56" s="308">
        <v>8.4832187523782965E-2</v>
      </c>
      <c r="FO56" s="384"/>
      <c r="FP56" s="309">
        <v>5.6858843594288278E-2</v>
      </c>
      <c r="FQ56" s="584"/>
      <c r="FR56" s="275">
        <v>-0.10260538403437935</v>
      </c>
      <c r="FS56" s="309"/>
      <c r="FT56" s="328">
        <f>FT55/ET55-1</f>
        <v>-9.4459933929115003E-2</v>
      </c>
      <c r="FU56" s="114"/>
      <c r="FV56" s="113">
        <f>FV55/EV55-1</f>
        <v>-0.12505839984781431</v>
      </c>
      <c r="FW56" s="114"/>
      <c r="FX56" s="113">
        <f>FX55/EX55-1</f>
        <v>-0.33403520529754949</v>
      </c>
      <c r="FY56" s="114"/>
      <c r="FZ56" s="113">
        <f>FZ55/EZ55-1</f>
        <v>-0.49904895021478035</v>
      </c>
      <c r="GA56" s="114"/>
      <c r="GB56" s="113">
        <f>GB55/FB55-1</f>
        <v>-0.54462812237381941</v>
      </c>
      <c r="GC56" s="114"/>
      <c r="GD56" s="113">
        <f t="shared" ref="GD56" si="165">GD55/FD55-1</f>
        <v>-0.11169716411490638</v>
      </c>
      <c r="GE56" s="114"/>
      <c r="GF56" s="113">
        <f t="shared" ref="GF56" si="166">GF55/FF55-1</f>
        <v>-0.26446691415917678</v>
      </c>
      <c r="GG56" s="114"/>
      <c r="GH56" s="113">
        <f t="shared" ref="GH56" si="167">GH55/FH55-1</f>
        <v>9.001140980158695E-3</v>
      </c>
      <c r="GI56" s="114"/>
      <c r="GJ56" s="113">
        <f t="shared" ref="GJ56" si="168">GJ55/FJ55-1</f>
        <v>-0.21976156152033122</v>
      </c>
      <c r="GK56" s="186"/>
      <c r="GL56" s="113">
        <f t="shared" ref="GL56" si="169">GL55/FL55-1</f>
        <v>-0.21967235774124927</v>
      </c>
      <c r="GM56" s="114"/>
      <c r="GN56" s="113">
        <f t="shared" ref="GN56" si="170">GN55/FN55-1</f>
        <v>-7.1701504304455321E-2</v>
      </c>
      <c r="GO56" s="114"/>
      <c r="GP56" s="113">
        <f t="shared" ref="GP56" si="171">GP55/FP55-1</f>
        <v>-7.6309038986928202E-2</v>
      </c>
      <c r="GQ56" s="117"/>
      <c r="GR56" s="243">
        <f>GR55/(ET55+EV55+EX55+EZ55+FB55+FD55+FF55+FH55+FJ55+FL55+FN55+FP55)-1</f>
        <v>-0.219261033574075</v>
      </c>
      <c r="GS56" s="244"/>
      <c r="GT56" s="113">
        <f t="shared" ref="GT56" si="172">GT55/FT55-1</f>
        <v>-0.11420927832426353</v>
      </c>
      <c r="GU56" s="114"/>
      <c r="GV56" s="113">
        <f t="shared" ref="GV56" si="173">GV55/FV55-1</f>
        <v>4.1709359843921989E-2</v>
      </c>
      <c r="GW56" s="114"/>
      <c r="GX56" s="113">
        <f t="shared" ref="GX56" si="174">GX55/FX55-1</f>
        <v>0.53257318593508263</v>
      </c>
      <c r="GY56" s="114"/>
      <c r="GZ56" s="113">
        <f t="shared" ref="GZ56" si="175">GZ55/FZ55-1</f>
        <v>0.60575499534113253</v>
      </c>
      <c r="HA56" s="114"/>
      <c r="HB56" s="113">
        <f t="shared" ref="HB56" si="176">HB55/GB55-1</f>
        <v>0.84902381280290662</v>
      </c>
      <c r="HC56" s="114"/>
      <c r="HD56" s="113">
        <f t="shared" ref="HD56" si="177">HD55/GD55-1</f>
        <v>0.11643646245468364</v>
      </c>
      <c r="HE56" s="114"/>
      <c r="HF56" s="113">
        <f t="shared" ref="HF56" si="178">HF55/GF55-1</f>
        <v>0.28735703624742537</v>
      </c>
      <c r="HG56" s="114"/>
      <c r="HH56" s="113">
        <f t="shared" ref="HH56" si="179">HH55/GH55-1</f>
        <v>8.2393404820948701E-2</v>
      </c>
      <c r="HI56" s="114"/>
      <c r="HJ56" s="113">
        <f t="shared" ref="HJ56" si="180">HJ55/GJ55-1</f>
        <v>0.50302999324619857</v>
      </c>
      <c r="HK56" s="114"/>
      <c r="HL56" s="113">
        <f t="shared" ref="HL56" si="181">HL55/GL55-1</f>
        <v>0.28327431264347447</v>
      </c>
      <c r="HM56" s="114"/>
      <c r="HN56" s="113">
        <f t="shared" ref="HN56" si="182">HN55/GN55-1</f>
        <v>0.27348208457098755</v>
      </c>
      <c r="HO56" s="117"/>
      <c r="HP56" s="113">
        <f t="shared" ref="HP56" si="183">HP55/GP55-1</f>
        <v>0.50319285100340072</v>
      </c>
      <c r="HQ56" s="117"/>
      <c r="HR56" s="243">
        <f>HR55/(FT55+FV55+FX55+FZ55+GB55+GD55+GF55+GH55+GJ55+GL55+GN55+GP55)-1</f>
        <v>0.29273764867670704</v>
      </c>
      <c r="HS56" s="244"/>
      <c r="HT56" s="113">
        <f t="shared" ref="HT56" si="184">HT55/GT55-1</f>
        <v>0.45070626174214024</v>
      </c>
      <c r="HU56" s="114"/>
      <c r="HV56" s="113">
        <f t="shared" ref="HV56" si="185">HV55/GV55-1</f>
        <v>0.38193195494584176</v>
      </c>
      <c r="HW56" s="114"/>
      <c r="HX56" s="113">
        <f t="shared" ref="HX56" si="186">HX55/GX55-1</f>
        <v>0.1106247542182579</v>
      </c>
      <c r="HY56" s="114"/>
      <c r="HZ56" s="113">
        <f t="shared" ref="HZ56" si="187">HZ55/GZ55-1</f>
        <v>0.24256789375233212</v>
      </c>
      <c r="IA56" s="114"/>
      <c r="IB56" s="113">
        <f t="shared" ref="IB56" si="188">IB55/HB55-1</f>
        <v>0.23528823406315524</v>
      </c>
      <c r="IC56" s="114"/>
      <c r="ID56" s="113">
        <f t="shared" ref="ID56" si="189">ID55/HD55-1</f>
        <v>0.21583454563152182</v>
      </c>
      <c r="IE56" s="114"/>
      <c r="IF56" s="113">
        <f t="shared" ref="IF56" si="190">IF55/HF55-1</f>
        <v>0.69481519693918403</v>
      </c>
      <c r="IG56" s="114"/>
      <c r="IH56" s="113">
        <f t="shared" ref="IH56" si="191">IH55/HH55-1</f>
        <v>1.3140820517274538</v>
      </c>
      <c r="II56" s="117"/>
      <c r="IJ56" s="243">
        <f>IJ55/(SUM(GT55:HI55))-1</f>
        <v>0.46858571328763698</v>
      </c>
      <c r="IK56" s="244"/>
    </row>
    <row r="57" spans="2:245" ht="15" customHeight="1" thickTop="1">
      <c r="B57" s="505" t="s">
        <v>24</v>
      </c>
      <c r="C57" s="506"/>
      <c r="D57" s="506"/>
      <c r="E57" s="507"/>
      <c r="F57" s="149">
        <v>1338.6849999999999</v>
      </c>
      <c r="G57" s="150"/>
      <c r="H57" s="149">
        <v>1102.1579999999999</v>
      </c>
      <c r="I57" s="187"/>
      <c r="J57" s="149">
        <v>1275.46</v>
      </c>
      <c r="K57" s="150"/>
      <c r="L57" s="149">
        <v>1116.797</v>
      </c>
      <c r="M57" s="150"/>
      <c r="N57" s="149">
        <v>909.36</v>
      </c>
      <c r="O57" s="150"/>
      <c r="P57" s="149">
        <v>711.58500000000004</v>
      </c>
      <c r="Q57" s="150"/>
      <c r="R57" s="202"/>
      <c r="S57" s="203"/>
      <c r="T57" s="149">
        <v>892</v>
      </c>
      <c r="U57" s="150"/>
      <c r="V57" s="149">
        <v>745.22199999999998</v>
      </c>
      <c r="W57" s="150"/>
      <c r="X57" s="149">
        <v>684.96500000000003</v>
      </c>
      <c r="Y57" s="150"/>
      <c r="Z57" s="149">
        <v>1035</v>
      </c>
      <c r="AA57" s="187"/>
      <c r="AB57" s="149">
        <v>864</v>
      </c>
      <c r="AC57" s="187"/>
      <c r="AD57" s="150">
        <v>978</v>
      </c>
      <c r="AE57" s="187"/>
      <c r="AF57" s="150">
        <v>1122</v>
      </c>
      <c r="AG57" s="187"/>
      <c r="AH57" s="150">
        <v>985</v>
      </c>
      <c r="AI57" s="150"/>
      <c r="AJ57" s="149">
        <v>1140</v>
      </c>
      <c r="AK57" s="187"/>
      <c r="AL57" s="149">
        <v>1100</v>
      </c>
      <c r="AM57" s="187"/>
      <c r="AN57" s="149">
        <v>787</v>
      </c>
      <c r="AO57" s="187"/>
      <c r="AP57" s="150">
        <v>727</v>
      </c>
      <c r="AQ57" s="160"/>
      <c r="AR57" s="202">
        <f>892+V57+X57+Z57+AB57+AD57+AF57+AH57+AJ57+AL57+AN57+AP57</f>
        <v>11060.187</v>
      </c>
      <c r="AS57" s="203"/>
      <c r="AT57" s="150">
        <v>1092</v>
      </c>
      <c r="AU57" s="187"/>
      <c r="AV57" s="150">
        <v>678</v>
      </c>
      <c r="AW57" s="187"/>
      <c r="AX57" s="150">
        <v>971</v>
      </c>
      <c r="AY57" s="187"/>
      <c r="AZ57" s="150">
        <v>876.7</v>
      </c>
      <c r="BA57" s="187"/>
      <c r="BB57" s="150">
        <v>720.97</v>
      </c>
      <c r="BC57" s="187"/>
      <c r="BD57" s="149">
        <v>854.7</v>
      </c>
      <c r="BE57" s="187"/>
      <c r="BF57" s="149">
        <v>994.90300000000002</v>
      </c>
      <c r="BG57" s="187"/>
      <c r="BH57" s="149">
        <v>846.67399999999998</v>
      </c>
      <c r="BI57" s="187"/>
      <c r="BJ57" s="150">
        <v>1101.2529999999999</v>
      </c>
      <c r="BK57" s="150"/>
      <c r="BL57" s="149">
        <v>892.66499999999996</v>
      </c>
      <c r="BM57" s="187"/>
      <c r="BN57" s="149">
        <v>726.23099999999999</v>
      </c>
      <c r="BO57" s="187"/>
      <c r="BP57" s="150">
        <v>618.89599999999996</v>
      </c>
      <c r="BQ57" s="160"/>
      <c r="BR57" s="708">
        <f>SUM(AT57:BQ57)</f>
        <v>10373.992</v>
      </c>
      <c r="BS57" s="709"/>
      <c r="BT57" s="476">
        <v>571.79100000000005</v>
      </c>
      <c r="BU57" s="477"/>
      <c r="BV57" s="476">
        <v>672.39200000000005</v>
      </c>
      <c r="BW57" s="477"/>
      <c r="BX57" s="476">
        <v>796.6</v>
      </c>
      <c r="BY57" s="476"/>
      <c r="BZ57" s="571">
        <v>778.85799999999995</v>
      </c>
      <c r="CA57" s="476"/>
      <c r="CB57" s="571">
        <v>749.39</v>
      </c>
      <c r="CC57" s="477"/>
      <c r="CD57" s="571">
        <v>822.78200000000004</v>
      </c>
      <c r="CE57" s="477"/>
      <c r="CF57" s="571">
        <v>804.79100000000005</v>
      </c>
      <c r="CG57" s="477"/>
      <c r="CH57" s="571">
        <v>948.95399999999995</v>
      </c>
      <c r="CI57" s="477"/>
      <c r="CJ57" s="456">
        <v>854.61400000000003</v>
      </c>
      <c r="CK57" s="457"/>
      <c r="CL57" s="571">
        <v>961.17700000000002</v>
      </c>
      <c r="CM57" s="476"/>
      <c r="CN57" s="570">
        <v>674.31100000000004</v>
      </c>
      <c r="CO57" s="514"/>
      <c r="CP57" s="100">
        <v>602.37300000000005</v>
      </c>
      <c r="CQ57" s="101"/>
      <c r="CR57" s="452">
        <v>9238.0329999999976</v>
      </c>
      <c r="CS57" s="580"/>
      <c r="CT57" s="299">
        <v>700.63199999999995</v>
      </c>
      <c r="CU57" s="112"/>
      <c r="CV57" s="100">
        <v>828.43299999999999</v>
      </c>
      <c r="CW57" s="112"/>
      <c r="CX57" s="100">
        <v>723.279</v>
      </c>
      <c r="CY57" s="112"/>
      <c r="CZ57" s="100">
        <v>686.61199999999997</v>
      </c>
      <c r="DA57" s="112"/>
      <c r="DB57" s="100">
        <v>995.76300000000003</v>
      </c>
      <c r="DC57" s="266"/>
      <c r="DD57" s="112">
        <v>756.16099999999994</v>
      </c>
      <c r="DE57" s="112"/>
      <c r="DF57" s="422">
        <v>815.86599999999999</v>
      </c>
      <c r="DG57" s="423"/>
      <c r="DH57" s="422">
        <v>732.74</v>
      </c>
      <c r="DI57" s="423"/>
      <c r="DJ57" s="422">
        <v>668.28700000000003</v>
      </c>
      <c r="DK57" s="423"/>
      <c r="DL57" s="422">
        <v>787.44399999999996</v>
      </c>
      <c r="DM57" s="423"/>
      <c r="DN57" s="422">
        <v>704.42499999999995</v>
      </c>
      <c r="DO57" s="423"/>
      <c r="DP57" s="100">
        <v>814.94600000000003</v>
      </c>
      <c r="DQ57" s="101"/>
      <c r="DR57" s="259">
        <f>SUM(CT57:DQ57)</f>
        <v>9214.5879999999997</v>
      </c>
      <c r="DS57" s="260"/>
      <c r="DT57" s="299">
        <v>799.46900000000005</v>
      </c>
      <c r="DU57" s="266"/>
      <c r="DV57" s="100">
        <v>773.46900000000005</v>
      </c>
      <c r="DW57" s="112"/>
      <c r="DX57" s="100">
        <v>894.32899999999995</v>
      </c>
      <c r="DY57" s="112"/>
      <c r="DZ57" s="100">
        <v>865.53200000000004</v>
      </c>
      <c r="EA57" s="112"/>
      <c r="EB57" s="100">
        <v>762.23299999999995</v>
      </c>
      <c r="EC57" s="112"/>
      <c r="ED57" s="100">
        <v>862</v>
      </c>
      <c r="EE57" s="112"/>
      <c r="EF57" s="100">
        <v>991</v>
      </c>
      <c r="EG57" s="112"/>
      <c r="EH57" s="100">
        <v>927.79499999999996</v>
      </c>
      <c r="EI57" s="112"/>
      <c r="EJ57" s="100">
        <v>772.03099999999995</v>
      </c>
      <c r="EK57" s="112"/>
      <c r="EL57" s="100">
        <v>905.904</v>
      </c>
      <c r="EM57" s="112"/>
      <c r="EN57" s="100">
        <v>578.86699999999996</v>
      </c>
      <c r="EO57" s="266"/>
      <c r="EP57" s="112">
        <v>640.13800000000003</v>
      </c>
      <c r="EQ57" s="101"/>
      <c r="ER57" s="259">
        <v>9772.9240000000009</v>
      </c>
      <c r="ES57" s="260"/>
      <c r="ET57" s="299">
        <v>715.69399999999996</v>
      </c>
      <c r="EU57" s="112"/>
      <c r="EV57" s="100">
        <v>666.44299999999998</v>
      </c>
      <c r="EW57" s="112"/>
      <c r="EX57" s="100">
        <v>769.24199999999996</v>
      </c>
      <c r="EY57" s="112"/>
      <c r="EZ57" s="100">
        <v>779.89200000000005</v>
      </c>
      <c r="FA57" s="112"/>
      <c r="FB57" s="100">
        <v>752.05600000000004</v>
      </c>
      <c r="FC57" s="112"/>
      <c r="FD57" s="100">
        <v>710.65800000000002</v>
      </c>
      <c r="FE57" s="112"/>
      <c r="FF57" s="100">
        <v>830.95600000000002</v>
      </c>
      <c r="FG57" s="112"/>
      <c r="FH57" s="100">
        <v>714.66899999999998</v>
      </c>
      <c r="FI57" s="112"/>
      <c r="FJ57" s="100">
        <v>701.11699999999996</v>
      </c>
      <c r="FK57" s="112"/>
      <c r="FL57" s="100">
        <v>795.36300000000006</v>
      </c>
      <c r="FM57" s="112"/>
      <c r="FN57" s="100">
        <v>611.21500000000003</v>
      </c>
      <c r="FO57" s="266"/>
      <c r="FP57" s="112">
        <v>608.01400000000001</v>
      </c>
      <c r="FQ57" s="101"/>
      <c r="FR57" s="259">
        <v>8655.3189999999995</v>
      </c>
      <c r="FS57" s="112"/>
      <c r="FT57" s="299">
        <v>637.96900000000005</v>
      </c>
      <c r="FU57" s="112"/>
      <c r="FV57" s="100">
        <v>524.553</v>
      </c>
      <c r="FW57" s="112"/>
      <c r="FX57" s="100">
        <v>409.86799999999999</v>
      </c>
      <c r="FY57" s="112"/>
      <c r="FZ57" s="100">
        <v>466.947</v>
      </c>
      <c r="GA57" s="112"/>
      <c r="GB57" s="100">
        <v>392.75099999999998</v>
      </c>
      <c r="GC57" s="112"/>
      <c r="GD57" s="100">
        <v>683.18499999999995</v>
      </c>
      <c r="GE57" s="112"/>
      <c r="GF57" s="100">
        <v>539.67999999999995</v>
      </c>
      <c r="GG57" s="112"/>
      <c r="GH57" s="100">
        <v>745.22699999999998</v>
      </c>
      <c r="GI57" s="112"/>
      <c r="GJ57" s="100">
        <v>490.14499999999998</v>
      </c>
      <c r="GK57" s="266"/>
      <c r="GL57" s="100">
        <v>559.57899999999995</v>
      </c>
      <c r="GM57" s="112"/>
      <c r="GN57" s="100">
        <v>610.452</v>
      </c>
      <c r="GO57" s="112"/>
      <c r="GP57" s="100">
        <v>602.37</v>
      </c>
      <c r="GQ57" s="101"/>
      <c r="GR57" s="259">
        <f>FT57+FV57+FX57+FZ57+GB57+GD57+GF57+GH57+GJ57+GL57+GN57+GP57</f>
        <v>6662.7259999999987</v>
      </c>
      <c r="GS57" s="260"/>
      <c r="GT57" s="100">
        <v>558.85500000000002</v>
      </c>
      <c r="GU57" s="112"/>
      <c r="GV57" s="100">
        <v>542.45899999999995</v>
      </c>
      <c r="GW57" s="112"/>
      <c r="GX57" s="100">
        <v>809.20299999999997</v>
      </c>
      <c r="GY57" s="112"/>
      <c r="GZ57" s="100">
        <v>530.149</v>
      </c>
      <c r="HA57" s="112"/>
      <c r="HB57" s="100">
        <v>706.995</v>
      </c>
      <c r="HC57" s="112"/>
      <c r="HD57" s="100">
        <v>739.755</v>
      </c>
      <c r="HE57" s="112"/>
      <c r="HF57" s="100">
        <v>728.68399999999997</v>
      </c>
      <c r="HG57" s="112"/>
      <c r="HH57" s="100">
        <v>791.00400000000002</v>
      </c>
      <c r="HI57" s="112"/>
      <c r="HJ57" s="100">
        <v>910.28099999999995</v>
      </c>
      <c r="HK57" s="112"/>
      <c r="HL57" s="100">
        <v>800.46600000000001</v>
      </c>
      <c r="HM57" s="112"/>
      <c r="HN57" s="100">
        <v>904.40200000000004</v>
      </c>
      <c r="HO57" s="101"/>
      <c r="HP57" s="100">
        <v>1015.624</v>
      </c>
      <c r="HQ57" s="101"/>
      <c r="HR57" s="259">
        <f>GT57+GV57+GX57+GZ57+HB57+HD57+HF57+HH57+HJ57+HL57+HN57+HP57</f>
        <v>9037.8770000000004</v>
      </c>
      <c r="HS57" s="260"/>
      <c r="HT57" s="100">
        <v>937.15700000000004</v>
      </c>
      <c r="HU57" s="112"/>
      <c r="HV57" s="100">
        <v>833.85400000000004</v>
      </c>
      <c r="HW57" s="112"/>
      <c r="HX57" s="100">
        <v>847.16399999999999</v>
      </c>
      <c r="HY57" s="112"/>
      <c r="HZ57" s="100">
        <v>696.18</v>
      </c>
      <c r="IA57" s="112"/>
      <c r="IB57" s="100">
        <v>887.01300000000003</v>
      </c>
      <c r="IC57" s="112"/>
      <c r="ID57" s="100">
        <v>902.75800000000004</v>
      </c>
      <c r="IE57" s="112"/>
      <c r="IF57" s="100">
        <v>1698.9970000000001</v>
      </c>
      <c r="IG57" s="112"/>
      <c r="IH57" s="100">
        <v>2709.8380000000002</v>
      </c>
      <c r="II57" s="101"/>
      <c r="IJ57" s="259">
        <f>HT57+HV57+HX57+HZ57+IB57+ID57+IF57+IH57</f>
        <v>9512.9610000000011</v>
      </c>
      <c r="IK57" s="260"/>
    </row>
    <row r="58" spans="2:245" ht="15" customHeight="1" thickBot="1">
      <c r="B58" s="524" t="s">
        <v>21</v>
      </c>
      <c r="C58" s="525"/>
      <c r="D58" s="525"/>
      <c r="E58" s="526"/>
      <c r="F58" s="140">
        <v>0.05</v>
      </c>
      <c r="G58" s="113"/>
      <c r="H58" s="140">
        <v>-0.24099999999999999</v>
      </c>
      <c r="I58" s="140"/>
      <c r="J58" s="140">
        <v>-6.6000000000000003E-2</v>
      </c>
      <c r="K58" s="113"/>
      <c r="L58" s="140">
        <v>-0.27200000000000002</v>
      </c>
      <c r="M58" s="113"/>
      <c r="N58" s="140">
        <v>-0.29499999999999998</v>
      </c>
      <c r="O58" s="113"/>
      <c r="P58" s="140">
        <v>-9.9000000000000005E-2</v>
      </c>
      <c r="Q58" s="113"/>
      <c r="R58" s="139"/>
      <c r="S58" s="140"/>
      <c r="T58" s="140">
        <v>-0.16600000000000001</v>
      </c>
      <c r="U58" s="113"/>
      <c r="V58" s="140">
        <v>-0.35599999999999998</v>
      </c>
      <c r="W58" s="113"/>
      <c r="X58" s="140">
        <v>-0.192</v>
      </c>
      <c r="Y58" s="113"/>
      <c r="Z58" s="140">
        <v>-0.109</v>
      </c>
      <c r="AA58" s="140"/>
      <c r="AB58" s="140">
        <v>-0.11700000000000001</v>
      </c>
      <c r="AC58" s="140"/>
      <c r="AD58" s="186">
        <v>-3.2000000000000001E-2</v>
      </c>
      <c r="AE58" s="140"/>
      <c r="AF58" s="186">
        <v>-0.16600000000000001</v>
      </c>
      <c r="AG58" s="140"/>
      <c r="AH58" s="186">
        <v>-0.106</v>
      </c>
      <c r="AI58" s="113"/>
      <c r="AJ58" s="140">
        <v>-0.106</v>
      </c>
      <c r="AK58" s="140"/>
      <c r="AL58" s="140">
        <v>-1.4999999999999999E-2</v>
      </c>
      <c r="AM58" s="140"/>
      <c r="AN58" s="140">
        <v>-0.13400000000000001</v>
      </c>
      <c r="AO58" s="140"/>
      <c r="AP58" s="186">
        <v>2.1000000000000001E-2</v>
      </c>
      <c r="AQ58" s="713"/>
      <c r="AR58" s="139">
        <v>-0.128</v>
      </c>
      <c r="AS58" s="140"/>
      <c r="AT58" s="186">
        <v>0.224</v>
      </c>
      <c r="AU58" s="140"/>
      <c r="AV58" s="186">
        <v>-9.0999999999999998E-2</v>
      </c>
      <c r="AW58" s="140"/>
      <c r="AX58" s="186">
        <v>0.41759067981575693</v>
      </c>
      <c r="AY58" s="140"/>
      <c r="AZ58" s="186">
        <v>-0.15294685990338164</v>
      </c>
      <c r="BA58" s="140"/>
      <c r="BB58" s="186">
        <v>-0.16554398148148142</v>
      </c>
      <c r="BC58" s="140"/>
      <c r="BD58" s="140">
        <v>-0.12607361963190178</v>
      </c>
      <c r="BE58" s="140"/>
      <c r="BF58" s="113">
        <v>-0.11344153668482138</v>
      </c>
      <c r="BG58" s="186"/>
      <c r="BH58" s="140">
        <v>-0.14043248730964464</v>
      </c>
      <c r="BI58" s="140"/>
      <c r="BJ58" s="186">
        <v>-3.3988596491228096E-2</v>
      </c>
      <c r="BK58" s="113"/>
      <c r="BL58" s="140">
        <v>-0.18848636363636362</v>
      </c>
      <c r="BM58" s="140"/>
      <c r="BN58" s="140">
        <v>-7.7216010165184201E-2</v>
      </c>
      <c r="BO58" s="140"/>
      <c r="BP58" s="186">
        <v>-0.14799999999999999</v>
      </c>
      <c r="BQ58" s="713"/>
      <c r="BR58" s="712">
        <v>-6.2E-2</v>
      </c>
      <c r="BS58" s="711"/>
      <c r="BT58" s="114">
        <v>-0.47599999999999998</v>
      </c>
      <c r="BU58" s="186"/>
      <c r="BV58" s="114">
        <v>-8.0000000000000002E-3</v>
      </c>
      <c r="BW58" s="186"/>
      <c r="BX58" s="114">
        <v>-0.18</v>
      </c>
      <c r="BY58" s="114"/>
      <c r="BZ58" s="113">
        <v>-0.112</v>
      </c>
      <c r="CA58" s="114"/>
      <c r="CB58" s="113">
        <v>3.9E-2</v>
      </c>
      <c r="CC58" s="186"/>
      <c r="CD58" s="113">
        <v>-3.6999999999999998E-2</v>
      </c>
      <c r="CE58" s="186"/>
      <c r="CF58" s="113">
        <v>-0.191</v>
      </c>
      <c r="CG58" s="186"/>
      <c r="CH58" s="113">
        <v>0.12080210328886909</v>
      </c>
      <c r="CI58" s="186"/>
      <c r="CJ58" s="113">
        <v>-0.224</v>
      </c>
      <c r="CK58" s="186"/>
      <c r="CL58" s="113">
        <v>7.6999999999999999E-2</v>
      </c>
      <c r="CM58" s="114"/>
      <c r="CN58" s="113">
        <v>-7.0999999999999994E-2</v>
      </c>
      <c r="CO58" s="114"/>
      <c r="CP58" s="113">
        <v>-2.7E-2</v>
      </c>
      <c r="CQ58" s="117"/>
      <c r="CR58" s="596">
        <v>-0.109</v>
      </c>
      <c r="CS58" s="597"/>
      <c r="CT58" s="328">
        <v>0.22500000000000001</v>
      </c>
      <c r="CU58" s="114"/>
      <c r="CV58" s="113">
        <v>0.23200000000000001</v>
      </c>
      <c r="CW58" s="114"/>
      <c r="CX58" s="113">
        <v>-9.1999999999999998E-2</v>
      </c>
      <c r="CY58" s="114"/>
      <c r="CZ58" s="113">
        <v>-0.11799999999999999</v>
      </c>
      <c r="DA58" s="114"/>
      <c r="DB58" s="113">
        <v>0.32900000000000001</v>
      </c>
      <c r="DC58" s="186"/>
      <c r="DD58" s="114">
        <v>-8.1000000000000003E-2</v>
      </c>
      <c r="DE58" s="114"/>
      <c r="DF58" s="113">
        <v>1.4E-2</v>
      </c>
      <c r="DG58" s="114"/>
      <c r="DH58" s="113">
        <v>-0.22800000000000001</v>
      </c>
      <c r="DI58" s="114"/>
      <c r="DJ58" s="113">
        <v>-0.218</v>
      </c>
      <c r="DK58" s="114"/>
      <c r="DL58" s="113">
        <v>-0.18099999999999999</v>
      </c>
      <c r="DM58" s="114"/>
      <c r="DN58" s="113">
        <v>0.78900000000000003</v>
      </c>
      <c r="DO58" s="114"/>
      <c r="DP58" s="113">
        <v>0.35299999999999998</v>
      </c>
      <c r="DQ58" s="117"/>
      <c r="DR58" s="368">
        <v>-3.0000000000000001E-3</v>
      </c>
      <c r="DS58" s="369"/>
      <c r="DT58" s="381">
        <v>0.14099999999999999</v>
      </c>
      <c r="DU58" s="382"/>
      <c r="DV58" s="113">
        <v>-6.6000000000000003E-2</v>
      </c>
      <c r="DW58" s="114"/>
      <c r="DX58" s="113">
        <v>0.23599999999999999</v>
      </c>
      <c r="DY58" s="114"/>
      <c r="DZ58" s="113">
        <v>0.26100000000000001</v>
      </c>
      <c r="EA58" s="114"/>
      <c r="EB58" s="277">
        <v>-0.2345236768186808</v>
      </c>
      <c r="EC58" s="278"/>
      <c r="ED58" s="277">
        <v>0.14000000000000001</v>
      </c>
      <c r="EE58" s="278"/>
      <c r="EF58" s="277">
        <v>0.215</v>
      </c>
      <c r="EG58" s="278"/>
      <c r="EH58" s="277">
        <v>0.26619947048066162</v>
      </c>
      <c r="EI58" s="278"/>
      <c r="EJ58" s="277">
        <v>0.15523869235822318</v>
      </c>
      <c r="EK58" s="278"/>
      <c r="EL58" s="277">
        <v>0.15043609450322815</v>
      </c>
      <c r="EM58" s="278"/>
      <c r="EN58" s="277">
        <v>-0.17824182844163683</v>
      </c>
      <c r="EO58" s="366"/>
      <c r="EP58" s="278">
        <v>-0.21450255599757528</v>
      </c>
      <c r="EQ58" s="342"/>
      <c r="ER58" s="275">
        <v>6.0592616837562563E-2</v>
      </c>
      <c r="ES58" s="276"/>
      <c r="ET58" s="338">
        <v>-0.10478830323627319</v>
      </c>
      <c r="EU58" s="278"/>
      <c r="EV58" s="277">
        <v>-0.13837141501469363</v>
      </c>
      <c r="EW58" s="278"/>
      <c r="EX58" s="277">
        <v>-0.13986687225841943</v>
      </c>
      <c r="EY58" s="278"/>
      <c r="EZ58" s="277">
        <v>-9.8944926357431018E-2</v>
      </c>
      <c r="FA58" s="278"/>
      <c r="FB58" s="277">
        <v>-1.3351560480850178E-2</v>
      </c>
      <c r="FC58" s="278"/>
      <c r="FD58" s="308">
        <v>-0.17571707109990919</v>
      </c>
      <c r="FE58" s="309"/>
      <c r="FF58" s="308">
        <v>-0.16150086175232392</v>
      </c>
      <c r="FG58" s="309"/>
      <c r="FH58" s="308">
        <v>-0.22971238258451487</v>
      </c>
      <c r="FI58" s="309"/>
      <c r="FJ58" s="308">
        <v>-9.1853824522590388E-2</v>
      </c>
      <c r="FK58" s="309"/>
      <c r="FL58" s="308">
        <v>-0.12202286334975887</v>
      </c>
      <c r="FM58" s="309"/>
      <c r="FN58" s="308">
        <v>5.5881575560534857E-2</v>
      </c>
      <c r="FO58" s="384"/>
      <c r="FP58" s="309">
        <v>-5.0182929305868429E-2</v>
      </c>
      <c r="FQ58" s="584"/>
      <c r="FR58" s="275">
        <v>-0.1143572793567208</v>
      </c>
      <c r="FS58" s="309"/>
      <c r="FT58" s="328">
        <f>FT57/ET57-1</f>
        <v>-0.10860088250006272</v>
      </c>
      <c r="FU58" s="114"/>
      <c r="FV58" s="113">
        <f>FV57/EV57-1</f>
        <v>-0.21290643010730104</v>
      </c>
      <c r="FW58" s="114"/>
      <c r="FX58" s="113">
        <f>FX57/EX57-1</f>
        <v>-0.46717937918106389</v>
      </c>
      <c r="FY58" s="114"/>
      <c r="FZ58" s="113">
        <f>FZ57/EZ57-1</f>
        <v>-0.4012670985213338</v>
      </c>
      <c r="GA58" s="114"/>
      <c r="GB58" s="113">
        <f>GB57/FB57-1</f>
        <v>-0.47776362398544792</v>
      </c>
      <c r="GC58" s="114"/>
      <c r="GD58" s="113">
        <f>GD57/FD57-1</f>
        <v>-3.8658538987811353E-2</v>
      </c>
      <c r="GE58" s="114"/>
      <c r="GF58" s="113">
        <f>GF57/FF57-1</f>
        <v>-0.35053119539422073</v>
      </c>
      <c r="GG58" s="114"/>
      <c r="GH58" s="113">
        <f>GH57/FH57-1</f>
        <v>4.2758255919873367E-2</v>
      </c>
      <c r="GI58" s="114"/>
      <c r="GJ58" s="113">
        <f>GJ57/FJ57-1</f>
        <v>-0.30090840758389825</v>
      </c>
      <c r="GK58" s="186"/>
      <c r="GL58" s="113">
        <f>GL57/FL57-1</f>
        <v>-0.29644828839158988</v>
      </c>
      <c r="GM58" s="114"/>
      <c r="GN58" s="113">
        <f>GN57/FN57-1</f>
        <v>-1.2483332378950829E-3</v>
      </c>
      <c r="GO58" s="114"/>
      <c r="GP58" s="113">
        <f>GP57/FP57-1</f>
        <v>-9.2826809908982399E-3</v>
      </c>
      <c r="GQ58" s="117"/>
      <c r="GR58" s="243">
        <f>GR57/(ET57+EV57+EX57+EZ57+FB57+FD57+FF57+FH57+FJ57+FL57+FN57+FP57)-1</f>
        <v>-0.23021600936949882</v>
      </c>
      <c r="GS58" s="244"/>
      <c r="GT58" s="113">
        <f>GT57/FT57-1</f>
        <v>-0.12400916031970211</v>
      </c>
      <c r="GU58" s="114"/>
      <c r="GV58" s="113">
        <f>GV57/FV57-1</f>
        <v>3.4135730803178888E-2</v>
      </c>
      <c r="GW58" s="114"/>
      <c r="GX58" s="113">
        <f>GX57/FX57-1</f>
        <v>0.97430148242848924</v>
      </c>
      <c r="GY58" s="114"/>
      <c r="GZ58" s="113">
        <f>GZ57/FZ57-1</f>
        <v>0.13535154953345874</v>
      </c>
      <c r="HA58" s="114"/>
      <c r="HB58" s="113">
        <f>HB57/GB57-1</f>
        <v>0.80010999335456834</v>
      </c>
      <c r="HC58" s="114"/>
      <c r="HD58" s="113">
        <f>HD57/GD57-1</f>
        <v>8.2803340237271206E-2</v>
      </c>
      <c r="HE58" s="114"/>
      <c r="HF58" s="113">
        <f>HF57/GF57-1</f>
        <v>0.35021494218796323</v>
      </c>
      <c r="HG58" s="114"/>
      <c r="HH58" s="113">
        <f>HH57/GH57-1</f>
        <v>6.1426920924765316E-2</v>
      </c>
      <c r="HI58" s="114"/>
      <c r="HJ58" s="113">
        <f>HJ57/GJ57-1</f>
        <v>0.85716675677605614</v>
      </c>
      <c r="HK58" s="114"/>
      <c r="HL58" s="113">
        <f>HL57/GL57-1</f>
        <v>0.43047898509415128</v>
      </c>
      <c r="HM58" s="114"/>
      <c r="HN58" s="113">
        <f>HN57/GN57-1</f>
        <v>0.48152844122060379</v>
      </c>
      <c r="HO58" s="117"/>
      <c r="HP58" s="113">
        <f>HP57/GP57-1</f>
        <v>0.68604678187824764</v>
      </c>
      <c r="HQ58" s="117"/>
      <c r="HR58" s="243">
        <f>HR57/(FT57+FV57+FX57+FZ57+GB57+GD57+GF57+GH57+GJ57+GL57+GN57+GP57)-1</f>
        <v>0.35648336731842223</v>
      </c>
      <c r="HS58" s="244"/>
      <c r="HT58" s="113">
        <f>HT57/GT57-1</f>
        <v>0.67692335221121769</v>
      </c>
      <c r="HU58" s="114"/>
      <c r="HV58" s="113">
        <f>HV57/GV57-1</f>
        <v>0.53717423805301445</v>
      </c>
      <c r="HW58" s="114"/>
      <c r="HX58" s="113">
        <f>HX57/GX57-1</f>
        <v>4.6911590787478641E-2</v>
      </c>
      <c r="HY58" s="114"/>
      <c r="HZ58" s="113">
        <f>HZ57/GZ57-1</f>
        <v>0.31317799335658458</v>
      </c>
      <c r="IA58" s="114"/>
      <c r="IB58" s="113">
        <f>IB57/HB57-1</f>
        <v>0.25462414868563421</v>
      </c>
      <c r="IC58" s="114"/>
      <c r="ID58" s="113">
        <f>ID57/HD57-1</f>
        <v>0.22034727713905289</v>
      </c>
      <c r="IE58" s="114"/>
      <c r="IF58" s="113">
        <f>IF57/HF57-1</f>
        <v>1.3315964121621993</v>
      </c>
      <c r="IG58" s="114"/>
      <c r="IH58" s="113">
        <f>IH57/HH57-1</f>
        <v>2.4258208555203264</v>
      </c>
      <c r="II58" s="117"/>
      <c r="IJ58" s="243">
        <f>IJ57/(SUM(GT57:HI57))-1</f>
        <v>0.75934492844968449</v>
      </c>
      <c r="IK58" s="244"/>
    </row>
    <row r="59" spans="2:245" ht="15" customHeight="1" thickTop="1">
      <c r="B59" s="505" t="s">
        <v>25</v>
      </c>
      <c r="C59" s="506"/>
      <c r="D59" s="506"/>
      <c r="E59" s="507"/>
      <c r="F59" s="149">
        <v>1341.809</v>
      </c>
      <c r="G59" s="150"/>
      <c r="H59" s="149">
        <v>1178.414</v>
      </c>
      <c r="I59" s="187"/>
      <c r="J59" s="149">
        <v>1546.59</v>
      </c>
      <c r="K59" s="150"/>
      <c r="L59" s="149">
        <v>1499.5</v>
      </c>
      <c r="M59" s="150"/>
      <c r="N59" s="149">
        <v>1284.9090000000001</v>
      </c>
      <c r="O59" s="150"/>
      <c r="P59" s="149">
        <v>785.87300000000005</v>
      </c>
      <c r="Q59" s="150"/>
      <c r="R59" s="202"/>
      <c r="S59" s="203"/>
      <c r="T59" s="149">
        <v>848</v>
      </c>
      <c r="U59" s="150"/>
      <c r="V59" s="149">
        <v>853.78</v>
      </c>
      <c r="W59" s="150"/>
      <c r="X59" s="149">
        <v>877.98</v>
      </c>
      <c r="Y59" s="150"/>
      <c r="Z59" s="149">
        <v>1257</v>
      </c>
      <c r="AA59" s="187"/>
      <c r="AB59" s="149">
        <v>1022</v>
      </c>
      <c r="AC59" s="187"/>
      <c r="AD59" s="150">
        <v>1209</v>
      </c>
      <c r="AE59" s="187"/>
      <c r="AF59" s="515">
        <v>1314</v>
      </c>
      <c r="AG59" s="714"/>
      <c r="AH59" s="515">
        <v>1072</v>
      </c>
      <c r="AI59" s="570"/>
      <c r="AJ59" s="714">
        <v>1289</v>
      </c>
      <c r="AK59" s="714"/>
      <c r="AL59" s="714">
        <v>1450</v>
      </c>
      <c r="AM59" s="714"/>
      <c r="AN59" s="714">
        <v>1002</v>
      </c>
      <c r="AO59" s="714"/>
      <c r="AP59" s="515">
        <v>767</v>
      </c>
      <c r="AQ59" s="715"/>
      <c r="AR59" s="202">
        <f>848+V59+X59+Z59+AB59+AD59+AF59+AH59+AJ59+AL59+AN59+AP59</f>
        <v>12961.76</v>
      </c>
      <c r="AS59" s="203"/>
      <c r="AT59" s="515">
        <v>1032.8599999999999</v>
      </c>
      <c r="AU59" s="714"/>
      <c r="AV59" s="515">
        <v>776</v>
      </c>
      <c r="AW59" s="714"/>
      <c r="AX59" s="515">
        <v>1037.4000000000001</v>
      </c>
      <c r="AY59" s="714"/>
      <c r="AZ59" s="515">
        <v>966.1</v>
      </c>
      <c r="BA59" s="714"/>
      <c r="BB59" s="515">
        <v>862.39800000000002</v>
      </c>
      <c r="BC59" s="714"/>
      <c r="BD59" s="714">
        <v>905.5</v>
      </c>
      <c r="BE59" s="714"/>
      <c r="BF59" s="570">
        <v>979.78200000000004</v>
      </c>
      <c r="BG59" s="515"/>
      <c r="BH59" s="714">
        <v>789.12400000000002</v>
      </c>
      <c r="BI59" s="714"/>
      <c r="BJ59" s="515">
        <v>1073.577</v>
      </c>
      <c r="BK59" s="570"/>
      <c r="BL59" s="714">
        <v>1152.365</v>
      </c>
      <c r="BM59" s="714"/>
      <c r="BN59" s="714">
        <v>942.58799999999997</v>
      </c>
      <c r="BO59" s="714"/>
      <c r="BP59" s="515">
        <v>847.34699999999998</v>
      </c>
      <c r="BQ59" s="715"/>
      <c r="BR59" s="708">
        <f>SUM(AT59:BQ59)</f>
        <v>11365.040999999999</v>
      </c>
      <c r="BS59" s="709"/>
      <c r="BT59" s="514">
        <v>620.29</v>
      </c>
      <c r="BU59" s="515"/>
      <c r="BV59" s="514">
        <v>667.29899999999998</v>
      </c>
      <c r="BW59" s="515"/>
      <c r="BX59" s="514">
        <v>873.51599999999996</v>
      </c>
      <c r="BY59" s="514"/>
      <c r="BZ59" s="570">
        <v>745.73699999999997</v>
      </c>
      <c r="CA59" s="514"/>
      <c r="CB59" s="570">
        <v>1114.097</v>
      </c>
      <c r="CC59" s="515"/>
      <c r="CD59" s="570">
        <v>932.35299999999995</v>
      </c>
      <c r="CE59" s="515"/>
      <c r="CF59" s="570">
        <v>851.52200000000005</v>
      </c>
      <c r="CG59" s="515"/>
      <c r="CH59" s="570">
        <v>904.76900000000001</v>
      </c>
      <c r="CI59" s="515"/>
      <c r="CJ59" s="570">
        <v>1053.8779999999999</v>
      </c>
      <c r="CK59" s="515"/>
      <c r="CL59" s="570">
        <v>1010.474</v>
      </c>
      <c r="CM59" s="514"/>
      <c r="CN59" s="570">
        <v>908.51499999999999</v>
      </c>
      <c r="CO59" s="514"/>
      <c r="CP59" s="100">
        <v>735.08699999999999</v>
      </c>
      <c r="CQ59" s="101"/>
      <c r="CR59" s="452">
        <v>10417.536999999998</v>
      </c>
      <c r="CS59" s="580"/>
      <c r="CT59" s="299">
        <v>677.78499999999997</v>
      </c>
      <c r="CU59" s="112"/>
      <c r="CV59" s="100">
        <v>913.86099999999999</v>
      </c>
      <c r="CW59" s="112"/>
      <c r="CX59" s="100">
        <v>926.34299999999996</v>
      </c>
      <c r="CY59" s="112"/>
      <c r="CZ59" s="100">
        <v>845.03300000000002</v>
      </c>
      <c r="DA59" s="112"/>
      <c r="DB59" s="100">
        <v>1074.5540000000001</v>
      </c>
      <c r="DC59" s="266"/>
      <c r="DD59" s="112">
        <v>840.28</v>
      </c>
      <c r="DE59" s="112"/>
      <c r="DF59" s="100">
        <v>858.57100000000003</v>
      </c>
      <c r="DG59" s="112"/>
      <c r="DH59" s="100">
        <v>791.59699999999998</v>
      </c>
      <c r="DI59" s="112"/>
      <c r="DJ59" s="100">
        <v>746.04499999999996</v>
      </c>
      <c r="DK59" s="112"/>
      <c r="DL59" s="100">
        <v>972.59699999999998</v>
      </c>
      <c r="DM59" s="112"/>
      <c r="DN59" s="100">
        <v>885.50400000000002</v>
      </c>
      <c r="DO59" s="112"/>
      <c r="DP59" s="100">
        <v>900.58199999999999</v>
      </c>
      <c r="DQ59" s="101"/>
      <c r="DR59" s="259">
        <f>SUM(CT59:DQ59)</f>
        <v>10432.752</v>
      </c>
      <c r="DS59" s="260"/>
      <c r="DT59" s="299">
        <v>883.23699999999997</v>
      </c>
      <c r="DU59" s="266"/>
      <c r="DV59" s="100">
        <v>871.07299999999998</v>
      </c>
      <c r="DW59" s="112"/>
      <c r="DX59" s="100">
        <v>1020.8440000000001</v>
      </c>
      <c r="DY59" s="112"/>
      <c r="DZ59" s="100">
        <v>1032.2639999999999</v>
      </c>
      <c r="EA59" s="112"/>
      <c r="EB59" s="100">
        <v>825.05100000000004</v>
      </c>
      <c r="EC59" s="112"/>
      <c r="ED59" s="100">
        <v>1023</v>
      </c>
      <c r="EE59" s="112"/>
      <c r="EF59" s="100">
        <v>957</v>
      </c>
      <c r="EG59" s="112"/>
      <c r="EH59" s="100">
        <v>952.79700000000003</v>
      </c>
      <c r="EI59" s="112"/>
      <c r="EJ59" s="100">
        <v>846.00800000000004</v>
      </c>
      <c r="EK59" s="112"/>
      <c r="EL59" s="100">
        <v>920.36599999999999</v>
      </c>
      <c r="EM59" s="112"/>
      <c r="EN59" s="100">
        <v>800.798</v>
      </c>
      <c r="EO59" s="266"/>
      <c r="EP59" s="112">
        <v>675.59400000000005</v>
      </c>
      <c r="EQ59" s="101"/>
      <c r="ER59" s="259">
        <v>10808.111000000001</v>
      </c>
      <c r="ES59" s="260"/>
      <c r="ET59" s="299">
        <v>758.78300000000002</v>
      </c>
      <c r="EU59" s="112"/>
      <c r="EV59" s="100">
        <v>705.56399999999996</v>
      </c>
      <c r="EW59" s="112"/>
      <c r="EX59" s="100">
        <v>830.29</v>
      </c>
      <c r="EY59" s="112"/>
      <c r="EZ59" s="100">
        <v>762.61400000000003</v>
      </c>
      <c r="FA59" s="112"/>
      <c r="FB59" s="100">
        <v>922.19100000000003</v>
      </c>
      <c r="FC59" s="112"/>
      <c r="FD59" s="100">
        <v>812.14700000000005</v>
      </c>
      <c r="FE59" s="112"/>
      <c r="FF59" s="100">
        <v>765.86</v>
      </c>
      <c r="FG59" s="112"/>
      <c r="FH59" s="100">
        <v>761.255</v>
      </c>
      <c r="FI59" s="112"/>
      <c r="FJ59" s="100">
        <v>828.41800000000001</v>
      </c>
      <c r="FK59" s="112"/>
      <c r="FL59" s="100">
        <v>998.85</v>
      </c>
      <c r="FM59" s="112"/>
      <c r="FN59" s="100">
        <v>885.49</v>
      </c>
      <c r="FO59" s="266"/>
      <c r="FP59" s="112">
        <v>782.529</v>
      </c>
      <c r="FQ59" s="101"/>
      <c r="FR59" s="259">
        <v>9813.991</v>
      </c>
      <c r="FS59" s="112"/>
      <c r="FT59" s="299">
        <v>697.22900000000004</v>
      </c>
      <c r="FU59" s="112"/>
      <c r="FV59" s="100">
        <v>675.87300000000005</v>
      </c>
      <c r="FW59" s="112"/>
      <c r="FX59" s="100">
        <v>655.36400000000003</v>
      </c>
      <c r="FY59" s="112"/>
      <c r="FZ59" s="100">
        <v>305.77300000000002</v>
      </c>
      <c r="GA59" s="112"/>
      <c r="GB59" s="100">
        <v>369.654</v>
      </c>
      <c r="GC59" s="112"/>
      <c r="GD59" s="100">
        <v>669.52700000000004</v>
      </c>
      <c r="GE59" s="112"/>
      <c r="GF59" s="100">
        <v>634.83100000000002</v>
      </c>
      <c r="GG59" s="112"/>
      <c r="GH59" s="100">
        <v>743.98199999999997</v>
      </c>
      <c r="GI59" s="112"/>
      <c r="GJ59" s="100">
        <v>703.25699999999995</v>
      </c>
      <c r="GK59" s="266"/>
      <c r="GL59" s="100">
        <v>840.495</v>
      </c>
      <c r="GM59" s="112"/>
      <c r="GN59" s="100">
        <v>778.93700000000001</v>
      </c>
      <c r="GO59" s="112"/>
      <c r="GP59" s="100">
        <v>682.06200000000001</v>
      </c>
      <c r="GQ59" s="101"/>
      <c r="GR59" s="259">
        <f>FT59+FV59+FX59+FZ59+GB59+GD59+GF59+GH59+GJ59+GL59+GN59+GP59</f>
        <v>7756.9839999999995</v>
      </c>
      <c r="GS59" s="260"/>
      <c r="GT59" s="100">
        <v>623.851</v>
      </c>
      <c r="GU59" s="112"/>
      <c r="GV59" s="100">
        <v>708.03599999999994</v>
      </c>
      <c r="GW59" s="112"/>
      <c r="GX59" s="100">
        <v>823.34299999999996</v>
      </c>
      <c r="GY59" s="112"/>
      <c r="GZ59" s="100">
        <v>710.65</v>
      </c>
      <c r="HA59" s="112"/>
      <c r="HB59" s="100">
        <v>702.71</v>
      </c>
      <c r="HC59" s="112"/>
      <c r="HD59" s="100">
        <v>770.46199999999999</v>
      </c>
      <c r="HE59" s="112"/>
      <c r="HF59" s="100">
        <v>783.33100000000002</v>
      </c>
      <c r="HG59" s="112"/>
      <c r="HH59" s="100">
        <v>820.90599999999995</v>
      </c>
      <c r="HI59" s="112"/>
      <c r="HJ59" s="100">
        <v>883.43799999999999</v>
      </c>
      <c r="HK59" s="112"/>
      <c r="HL59" s="100">
        <v>996.21299999999997</v>
      </c>
      <c r="HM59" s="112"/>
      <c r="HN59" s="100">
        <v>864.96</v>
      </c>
      <c r="HO59" s="101"/>
      <c r="HP59" s="100">
        <v>915.125</v>
      </c>
      <c r="HQ59" s="101"/>
      <c r="HR59" s="259">
        <f>GX59+GT59+GV59+GZ59+HB59+HD59+HF59+HH59+HJ59+HL59+HN59+HP59</f>
        <v>9603.0249999999996</v>
      </c>
      <c r="HS59" s="260"/>
      <c r="HT59" s="100">
        <v>778.60199999999998</v>
      </c>
      <c r="HU59" s="112"/>
      <c r="HV59" s="100">
        <v>894.245</v>
      </c>
      <c r="HW59" s="112"/>
      <c r="HX59" s="100">
        <v>965.98199999999997</v>
      </c>
      <c r="HY59" s="112"/>
      <c r="HZ59" s="100">
        <v>845.59699999999998</v>
      </c>
      <c r="IA59" s="112"/>
      <c r="IB59" s="100">
        <v>854.37900000000002</v>
      </c>
      <c r="IC59" s="112"/>
      <c r="ID59" s="100">
        <v>933.41600000000005</v>
      </c>
      <c r="IE59" s="112"/>
      <c r="IF59" s="100">
        <v>863.58900000000006</v>
      </c>
      <c r="IG59" s="112"/>
      <c r="IH59" s="100">
        <v>1020.254</v>
      </c>
      <c r="II59" s="101"/>
      <c r="IJ59" s="259">
        <f>HT59+HV59+HX59+HZ59+IB59+ID59+IF59+IH59</f>
        <v>7156.0639999999994</v>
      </c>
      <c r="IK59" s="260"/>
    </row>
    <row r="60" spans="2:245" ht="15" customHeight="1" thickBot="1">
      <c r="B60" s="533" t="s">
        <v>22</v>
      </c>
      <c r="C60" s="534"/>
      <c r="D60" s="534"/>
      <c r="E60" s="535"/>
      <c r="F60" s="125">
        <v>0.08</v>
      </c>
      <c r="G60" s="151"/>
      <c r="H60" s="125">
        <v>-0.216</v>
      </c>
      <c r="I60" s="125"/>
      <c r="J60" s="125">
        <v>0.16</v>
      </c>
      <c r="K60" s="151"/>
      <c r="L60" s="125">
        <v>-8.4000000000000005E-2</v>
      </c>
      <c r="M60" s="151"/>
      <c r="N60" s="125">
        <v>0.25700000000000001</v>
      </c>
      <c r="O60" s="151"/>
      <c r="P60" s="125">
        <v>-6.3E-2</v>
      </c>
      <c r="Q60" s="151"/>
      <c r="R60" s="124"/>
      <c r="S60" s="125"/>
      <c r="T60" s="125">
        <v>-0.16500000000000001</v>
      </c>
      <c r="U60" s="151"/>
      <c r="V60" s="125">
        <v>-0.28000000000000003</v>
      </c>
      <c r="W60" s="151"/>
      <c r="X60" s="125">
        <v>-0.29799999999999999</v>
      </c>
      <c r="Y60" s="151"/>
      <c r="Z60" s="125">
        <v>6.8000000000000005E-2</v>
      </c>
      <c r="AA60" s="125"/>
      <c r="AB60" s="125">
        <v>-0.22800000000000001</v>
      </c>
      <c r="AC60" s="125"/>
      <c r="AD60" s="144">
        <v>0.14599999999999999</v>
      </c>
      <c r="AE60" s="125"/>
      <c r="AF60" s="144">
        <v>-8.2000000000000003E-2</v>
      </c>
      <c r="AG60" s="125"/>
      <c r="AH60" s="144">
        <v>-9.0999999999999998E-2</v>
      </c>
      <c r="AI60" s="151"/>
      <c r="AJ60" s="125">
        <v>-0.16700000000000001</v>
      </c>
      <c r="AK60" s="125"/>
      <c r="AL60" s="125">
        <v>-3.3000000000000002E-2</v>
      </c>
      <c r="AM60" s="125"/>
      <c r="AN60" s="125">
        <v>-0.22</v>
      </c>
      <c r="AO60" s="125"/>
      <c r="AP60" s="144">
        <v>-2.3E-2</v>
      </c>
      <c r="AQ60" s="179"/>
      <c r="AR60" s="124">
        <v>-0.12</v>
      </c>
      <c r="AS60" s="125"/>
      <c r="AT60" s="144">
        <v>0.218</v>
      </c>
      <c r="AU60" s="125"/>
      <c r="AV60" s="144">
        <v>-9.0999999999999998E-2</v>
      </c>
      <c r="AW60" s="125"/>
      <c r="AX60" s="144">
        <v>0.18157589011139219</v>
      </c>
      <c r="AY60" s="125"/>
      <c r="AZ60" s="144">
        <v>-0.23142402545743834</v>
      </c>
      <c r="BA60" s="125"/>
      <c r="BB60" s="144">
        <v>-0.15616634050880629</v>
      </c>
      <c r="BC60" s="125"/>
      <c r="BD60" s="125">
        <v>-0.25103391232423489</v>
      </c>
      <c r="BE60" s="125"/>
      <c r="BF60" s="151">
        <v>-0.25447358308952484</v>
      </c>
      <c r="BG60" s="144"/>
      <c r="BH60" s="125">
        <v>-0.26387686567164181</v>
      </c>
      <c r="BI60" s="125"/>
      <c r="BJ60" s="125">
        <v>-0.16712412723041115</v>
      </c>
      <c r="BK60" s="151"/>
      <c r="BL60" s="125">
        <v>-0.20526551724137931</v>
      </c>
      <c r="BM60" s="125"/>
      <c r="BN60" s="125">
        <v>-5.9293413173652776E-2</v>
      </c>
      <c r="BO60" s="125"/>
      <c r="BP60" s="125">
        <v>0.104</v>
      </c>
      <c r="BQ60" s="179"/>
      <c r="BR60" s="118">
        <v>-0.123</v>
      </c>
      <c r="BS60" s="174"/>
      <c r="BT60" s="313">
        <v>-0.39900000000000002</v>
      </c>
      <c r="BU60" s="343"/>
      <c r="BV60" s="313">
        <v>-0.14099999999999999</v>
      </c>
      <c r="BW60" s="343"/>
      <c r="BX60" s="313">
        <v>-0.158</v>
      </c>
      <c r="BY60" s="313"/>
      <c r="BZ60" s="312">
        <v>-0.22800000000000001</v>
      </c>
      <c r="CA60" s="313"/>
      <c r="CB60" s="312">
        <v>0.29199999999999998</v>
      </c>
      <c r="CC60" s="343"/>
      <c r="CD60" s="312">
        <v>0.03</v>
      </c>
      <c r="CE60" s="343"/>
      <c r="CF60" s="312">
        <v>-0.13100000000000001</v>
      </c>
      <c r="CG60" s="343"/>
      <c r="CH60" s="312">
        <v>0.14654857791677856</v>
      </c>
      <c r="CI60" s="343"/>
      <c r="CJ60" s="312">
        <v>-1.7999999999999999E-2</v>
      </c>
      <c r="CK60" s="343"/>
      <c r="CL60" s="312">
        <v>-0.123</v>
      </c>
      <c r="CM60" s="313"/>
      <c r="CN60" s="102">
        <v>-3.5999999999999997E-2</v>
      </c>
      <c r="CO60" s="227"/>
      <c r="CP60" s="102">
        <v>-0.13200000000000001</v>
      </c>
      <c r="CQ60" s="103"/>
      <c r="CR60" s="576">
        <v>-8.3000000000000004E-2</v>
      </c>
      <c r="CS60" s="577"/>
      <c r="CT60" s="380">
        <v>9.2999999999999999E-2</v>
      </c>
      <c r="CU60" s="313"/>
      <c r="CV60" s="312">
        <v>0.36899999999999999</v>
      </c>
      <c r="CW60" s="313"/>
      <c r="CX60" s="312">
        <v>0.06</v>
      </c>
      <c r="CY60" s="313"/>
      <c r="CZ60" s="312">
        <v>0.13300000000000001</v>
      </c>
      <c r="DA60" s="313"/>
      <c r="DB60" s="312">
        <v>-3.5000000000000003E-2</v>
      </c>
      <c r="DC60" s="343"/>
      <c r="DD60" s="313">
        <v>-9.9000000000000005E-2</v>
      </c>
      <c r="DE60" s="313"/>
      <c r="DF60" s="312">
        <v>8.0000000000000002E-3</v>
      </c>
      <c r="DG60" s="313"/>
      <c r="DH60" s="312">
        <v>-0.125</v>
      </c>
      <c r="DI60" s="313"/>
      <c r="DJ60" s="312">
        <v>-0.29199999999999998</v>
      </c>
      <c r="DK60" s="313"/>
      <c r="DL60" s="312">
        <v>-2.5000000000000001E-2</v>
      </c>
      <c r="DM60" s="313"/>
      <c r="DN60" s="312">
        <v>1.0620000000000001</v>
      </c>
      <c r="DO60" s="313"/>
      <c r="DP60" s="312">
        <v>0.22500000000000001</v>
      </c>
      <c r="DQ60" s="361"/>
      <c r="DR60" s="373">
        <v>1E-3</v>
      </c>
      <c r="DS60" s="374"/>
      <c r="DT60" s="380">
        <v>0.30299999999999999</v>
      </c>
      <c r="DU60" s="343"/>
      <c r="DV60" s="312">
        <v>-4.7E-2</v>
      </c>
      <c r="DW60" s="313"/>
      <c r="DX60" s="312">
        <v>0.10199999999999999</v>
      </c>
      <c r="DY60" s="313"/>
      <c r="DZ60" s="312">
        <v>0.222</v>
      </c>
      <c r="EA60" s="313"/>
      <c r="EB60" s="339">
        <v>-0.2321921466952801</v>
      </c>
      <c r="EC60" s="329"/>
      <c r="ED60" s="339">
        <v>0.217</v>
      </c>
      <c r="EE60" s="329"/>
      <c r="EF60" s="339">
        <v>0.115</v>
      </c>
      <c r="EG60" s="329"/>
      <c r="EH60" s="339">
        <v>0.2036389728611907</v>
      </c>
      <c r="EI60" s="329"/>
      <c r="EJ60" s="339">
        <v>0.13399057697591976</v>
      </c>
      <c r="EK60" s="329"/>
      <c r="EL60" s="339">
        <v>-5.3702612695700314E-2</v>
      </c>
      <c r="EM60" s="329"/>
      <c r="EN60" s="339">
        <v>-9.565851763515465E-2</v>
      </c>
      <c r="EO60" s="617"/>
      <c r="EP60" s="329">
        <v>-0.24982511309353284</v>
      </c>
      <c r="EQ60" s="360"/>
      <c r="ER60" s="319">
        <v>3.597890566170836E-2</v>
      </c>
      <c r="ES60" s="320"/>
      <c r="ET60" s="618">
        <v>-0.14090668755951119</v>
      </c>
      <c r="EU60" s="329"/>
      <c r="EV60" s="339">
        <v>-0.19000588928826867</v>
      </c>
      <c r="EW60" s="329"/>
      <c r="EX60" s="339">
        <v>-0.18666319241725482</v>
      </c>
      <c r="EY60" s="329"/>
      <c r="EZ60" s="339">
        <v>-0.26122193547387096</v>
      </c>
      <c r="FA60" s="329"/>
      <c r="FB60" s="339">
        <v>0.11773817618547211</v>
      </c>
      <c r="FC60" s="329"/>
      <c r="FD60" s="332">
        <v>-0.20583138901546782</v>
      </c>
      <c r="FE60" s="333"/>
      <c r="FF60" s="332">
        <v>-0.20009692503245635</v>
      </c>
      <c r="FG60" s="333"/>
      <c r="FH60" s="332">
        <v>-0.20103127948555677</v>
      </c>
      <c r="FI60" s="333"/>
      <c r="FJ60" s="332">
        <v>-2.0791765562500619E-2</v>
      </c>
      <c r="FK60" s="333"/>
      <c r="FL60" s="332">
        <v>8.5274771123661663E-2</v>
      </c>
      <c r="FM60" s="333"/>
      <c r="FN60" s="332">
        <v>0.10575950489386843</v>
      </c>
      <c r="FO60" s="627"/>
      <c r="FP60" s="333">
        <v>0.15828293324097009</v>
      </c>
      <c r="FQ60" s="626"/>
      <c r="FR60" s="319">
        <v>-9.1979070163139554E-2</v>
      </c>
      <c r="FS60" s="333"/>
      <c r="FT60" s="318">
        <f>FT59/ET59-1</f>
        <v>-8.1122007214183722E-2</v>
      </c>
      <c r="FU60" s="227"/>
      <c r="FV60" s="102">
        <f>FV59/EV59-1</f>
        <v>-4.2081228634113899E-2</v>
      </c>
      <c r="FW60" s="227"/>
      <c r="FX60" s="102">
        <f>FX59/EX59-1</f>
        <v>-0.21068060557154722</v>
      </c>
      <c r="FY60" s="227"/>
      <c r="FZ60" s="102">
        <f>FZ59/EZ59-1</f>
        <v>-0.59904617539148242</v>
      </c>
      <c r="GA60" s="227"/>
      <c r="GB60" s="102">
        <f>GB59/FB59-1</f>
        <v>-0.59915679072990302</v>
      </c>
      <c r="GC60" s="227"/>
      <c r="GD60" s="102">
        <f t="shared" ref="GD60" si="192">GD59/FD59-1</f>
        <v>-0.17560860287608027</v>
      </c>
      <c r="GE60" s="227"/>
      <c r="GF60" s="102">
        <f t="shared" ref="GF60" si="193">GF59/FF59-1</f>
        <v>-0.17108740500874831</v>
      </c>
      <c r="GG60" s="227"/>
      <c r="GH60" s="102">
        <f t="shared" ref="GH60" si="194">GH59/FH59-1</f>
        <v>-2.2690162954594695E-2</v>
      </c>
      <c r="GI60" s="227"/>
      <c r="GJ60" s="102">
        <f t="shared" ref="GJ60" si="195">GJ59/FJ59-1</f>
        <v>-0.1510843559652254</v>
      </c>
      <c r="GK60" s="229"/>
      <c r="GL60" s="102">
        <f t="shared" ref="GL60" si="196">GL59/FL59-1</f>
        <v>-0.15853731791560299</v>
      </c>
      <c r="GM60" s="227"/>
      <c r="GN60" s="102">
        <f t="shared" ref="GN60" si="197">GN59/FN59-1</f>
        <v>-0.1203322454234379</v>
      </c>
      <c r="GO60" s="227"/>
      <c r="GP60" s="102">
        <f t="shared" ref="GP60" si="198">GP59/FP59-1</f>
        <v>-0.12838757413463264</v>
      </c>
      <c r="GQ60" s="103"/>
      <c r="GR60" s="243">
        <f>GR59/(ET59+EV59+EX59+EZ59+FB59+FD59+FF59+FH59+FJ59+FL59+FN59+FP59)-1</f>
        <v>-0.20959943818982518</v>
      </c>
      <c r="GS60" s="244"/>
      <c r="GT60" s="102">
        <f t="shared" ref="GT60" si="199">GT59/FT59-1</f>
        <v>-0.10524232354075924</v>
      </c>
      <c r="GU60" s="227"/>
      <c r="GV60" s="102">
        <f t="shared" ref="GV60" si="200">GV59/FV59-1</f>
        <v>4.7587342592469106E-2</v>
      </c>
      <c r="GW60" s="227"/>
      <c r="GX60" s="102">
        <f t="shared" ref="GX60" si="201">GX59/FX59-1</f>
        <v>0.25631404837616945</v>
      </c>
      <c r="GY60" s="227"/>
      <c r="GZ60" s="102">
        <f t="shared" ref="GZ60" si="202">GZ59/FZ59-1</f>
        <v>1.3241097153770931</v>
      </c>
      <c r="HA60" s="227"/>
      <c r="HB60" s="102">
        <f t="shared" ref="HB60" si="203">HB59/GB59-1</f>
        <v>0.90099390240603383</v>
      </c>
      <c r="HC60" s="227"/>
      <c r="HD60" s="102">
        <f t="shared" ref="HD60" si="204">HD59/GD59-1</f>
        <v>0.15075568274319018</v>
      </c>
      <c r="HE60" s="227"/>
      <c r="HF60" s="102">
        <f t="shared" ref="HF60" si="205">HF59/GF59-1</f>
        <v>0.23392052372993755</v>
      </c>
      <c r="HG60" s="227"/>
      <c r="HH60" s="102">
        <f t="shared" ref="HH60" si="206">HH59/GH59-1</f>
        <v>0.10339497460960079</v>
      </c>
      <c r="HI60" s="227"/>
      <c r="HJ60" s="102">
        <f t="shared" ref="HJ60" si="207">HJ59/GJ59-1</f>
        <v>0.25620932319194845</v>
      </c>
      <c r="HK60" s="227"/>
      <c r="HL60" s="102">
        <f t="shared" ref="HL60" si="208">HL59/GL59-1</f>
        <v>0.18526939482090898</v>
      </c>
      <c r="HM60" s="227"/>
      <c r="HN60" s="102">
        <f t="shared" ref="HN60" si="209">HN59/GN59-1</f>
        <v>0.1104364024304918</v>
      </c>
      <c r="HO60" s="103"/>
      <c r="HP60" s="102">
        <f t="shared" ref="HP60" si="210">HP59/GP59-1</f>
        <v>0.34170354014737669</v>
      </c>
      <c r="HQ60" s="103"/>
      <c r="HR60" s="243">
        <f>HR59/(FT59+FV59+FX59+FZ59+GB59+GD59+GF59+GH59+GJ59+GL59+GN59+GP59)-1</f>
        <v>0.23798437640196246</v>
      </c>
      <c r="HS60" s="244"/>
      <c r="HT60" s="102">
        <f t="shared" ref="HT60" si="211">HT59/GT59-1</f>
        <v>0.24805762914542084</v>
      </c>
      <c r="HU60" s="227"/>
      <c r="HV60" s="102">
        <f t="shared" ref="HV60" si="212">HV59/GV59-1</f>
        <v>0.26299368958640534</v>
      </c>
      <c r="HW60" s="227"/>
      <c r="HX60" s="102">
        <f t="shared" ref="HX60" si="213">HX59/GX59-1</f>
        <v>0.17324371495233448</v>
      </c>
      <c r="HY60" s="227"/>
      <c r="HZ60" s="102">
        <f t="shared" ref="HZ60" si="214">HZ59/GZ59-1</f>
        <v>0.1898923520720468</v>
      </c>
      <c r="IA60" s="227"/>
      <c r="IB60" s="102">
        <f t="shared" ref="IB60" si="215">IB59/HB59-1</f>
        <v>0.21583441248879343</v>
      </c>
      <c r="IC60" s="227"/>
      <c r="ID60" s="102">
        <f t="shared" ref="ID60" si="216">ID59/HD59-1</f>
        <v>0.21150167042631574</v>
      </c>
      <c r="IE60" s="227"/>
      <c r="IF60" s="102">
        <f t="shared" ref="IF60" si="217">IF59/HF59-1</f>
        <v>0.10245732646863215</v>
      </c>
      <c r="IG60" s="227"/>
      <c r="IH60" s="102">
        <f t="shared" ref="IH60" si="218">IH59/HH59-1</f>
        <v>0.24283900958209603</v>
      </c>
      <c r="II60" s="103"/>
      <c r="IJ60" s="243">
        <f>IJ59/(SUM(GT59:HI59))-1</f>
        <v>0.20405788781262357</v>
      </c>
      <c r="IK60" s="244"/>
    </row>
    <row r="61" spans="2:245" ht="15" customHeight="1">
      <c r="B61" s="474" t="s">
        <v>4</v>
      </c>
      <c r="C61" s="474"/>
      <c r="D61" s="2" t="s">
        <v>9</v>
      </c>
      <c r="F61" s="72"/>
      <c r="G61" s="72"/>
      <c r="H61" s="72"/>
      <c r="I61" s="72"/>
      <c r="J61" s="72"/>
      <c r="K61" s="72"/>
      <c r="L61" s="72"/>
      <c r="M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97"/>
      <c r="AG61" s="97"/>
      <c r="AH61" s="97"/>
      <c r="AI61" s="97"/>
      <c r="AJ61" s="97"/>
      <c r="AK61" s="97"/>
      <c r="AL61" s="72"/>
      <c r="AM61" s="72"/>
      <c r="AN61" s="72"/>
      <c r="AO61" s="72"/>
      <c r="AP61" s="72"/>
      <c r="AQ61" s="72"/>
      <c r="AR61" s="72"/>
      <c r="AS61" s="72"/>
      <c r="BF61" s="24"/>
      <c r="BG61" s="24"/>
      <c r="BH61" s="24"/>
      <c r="BI61" s="24"/>
      <c r="BJ61" s="24"/>
      <c r="BK61" s="24"/>
      <c r="CD61" s="24"/>
      <c r="CE61" s="24"/>
      <c r="CF61" s="24"/>
      <c r="CG61" s="24"/>
      <c r="CH61" s="24"/>
      <c r="CI61" s="24"/>
      <c r="CR61" s="24"/>
      <c r="CS61" s="24"/>
      <c r="CT61" s="24"/>
      <c r="CZ61" s="24"/>
      <c r="DB61" s="24"/>
      <c r="DC61" s="24"/>
      <c r="DD61" s="24"/>
      <c r="DE61" s="24"/>
      <c r="EX61" s="10" t="s">
        <v>82</v>
      </c>
    </row>
    <row r="62" spans="2:245" ht="15" customHeight="1">
      <c r="B62" s="48"/>
      <c r="C62" s="48"/>
      <c r="D62" s="2"/>
      <c r="F62" s="72"/>
      <c r="G62" s="72"/>
      <c r="H62" s="72"/>
      <c r="I62" s="72"/>
      <c r="J62" s="72"/>
      <c r="K62" s="72"/>
      <c r="L62" s="72"/>
      <c r="M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</row>
    <row r="63" spans="2:245" ht="15" customHeight="1">
      <c r="C63" s="1"/>
      <c r="E63" s="24"/>
      <c r="F63" s="72"/>
      <c r="G63" s="72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24"/>
      <c r="AU63" s="24"/>
      <c r="AV63" s="24"/>
      <c r="AW63" s="24"/>
      <c r="AX63" s="24"/>
      <c r="AY63" s="24"/>
      <c r="AZ63" s="24"/>
      <c r="BA63" s="24"/>
    </row>
    <row r="64" spans="2:245" ht="15" customHeight="1">
      <c r="B64" s="4" t="s">
        <v>136</v>
      </c>
      <c r="F64" s="72"/>
      <c r="G64" s="72"/>
      <c r="H64" s="72"/>
      <c r="I64" s="97"/>
      <c r="J64" s="97"/>
      <c r="K64" s="97"/>
      <c r="L64" s="97"/>
      <c r="M64" s="97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24"/>
      <c r="AU64" s="24"/>
      <c r="AV64" s="24"/>
      <c r="AW64" s="24"/>
      <c r="AX64" s="24"/>
      <c r="AY64" s="24"/>
      <c r="AZ64" s="24"/>
      <c r="BA64" s="24"/>
      <c r="BT64" s="24"/>
      <c r="BU64" s="24"/>
      <c r="BV64" s="24"/>
      <c r="BW64" s="24"/>
      <c r="BX64" s="24"/>
      <c r="BY64" s="24"/>
      <c r="BZ64" s="24"/>
      <c r="CA64" s="24"/>
      <c r="CV64" s="24"/>
      <c r="CW64" s="24"/>
      <c r="DG64" s="16"/>
    </row>
    <row r="65" spans="2:245" ht="15" customHeight="1" thickBot="1">
      <c r="B65" s="4"/>
      <c r="F65" s="72"/>
      <c r="G65" s="72"/>
      <c r="H65" s="72"/>
      <c r="I65" s="97"/>
      <c r="J65" s="97"/>
      <c r="K65" s="97"/>
      <c r="L65" s="97"/>
      <c r="M65" s="97"/>
      <c r="T65" s="72"/>
      <c r="U65" s="72"/>
      <c r="V65" s="72"/>
      <c r="W65" s="72"/>
      <c r="X65" s="72"/>
      <c r="Y65" s="98"/>
      <c r="Z65" s="98"/>
      <c r="AA65" s="98"/>
      <c r="AB65" s="98"/>
      <c r="AC65" s="98"/>
      <c r="AD65" s="98"/>
      <c r="AE65" s="98"/>
      <c r="AF65" s="98"/>
      <c r="AG65" s="98"/>
      <c r="AH65" s="97"/>
      <c r="AI65" s="97"/>
      <c r="AJ65" s="97"/>
      <c r="AK65" s="97"/>
      <c r="AL65" s="72"/>
      <c r="AM65" s="72"/>
      <c r="AN65" s="72"/>
      <c r="AO65" s="72"/>
      <c r="AP65" s="72"/>
      <c r="AQ65" s="99" t="s">
        <v>2</v>
      </c>
      <c r="AR65" s="72"/>
      <c r="AS65" s="72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H65" s="32"/>
      <c r="DI65" s="32"/>
      <c r="DK65" s="16"/>
      <c r="DM65" s="16"/>
      <c r="DN65" s="16"/>
      <c r="DO65" s="16"/>
      <c r="FI65" s="16"/>
      <c r="IK65" s="16" t="s">
        <v>2</v>
      </c>
    </row>
    <row r="66" spans="2:245" ht="15" customHeight="1" thickBot="1">
      <c r="B66" s="502"/>
      <c r="C66" s="503"/>
      <c r="D66" s="503"/>
      <c r="E66" s="504"/>
      <c r="F66" s="146">
        <v>41456</v>
      </c>
      <c r="G66" s="152"/>
      <c r="H66" s="146">
        <v>41487</v>
      </c>
      <c r="I66" s="152"/>
      <c r="J66" s="146">
        <v>41518</v>
      </c>
      <c r="K66" s="152"/>
      <c r="L66" s="146">
        <v>41548</v>
      </c>
      <c r="M66" s="184"/>
      <c r="N66" s="146">
        <v>41579</v>
      </c>
      <c r="O66" s="152"/>
      <c r="P66" s="146">
        <v>41609</v>
      </c>
      <c r="Q66" s="153"/>
      <c r="R66" s="126" t="s">
        <v>77</v>
      </c>
      <c r="S66" s="121"/>
      <c r="T66" s="146">
        <v>41670</v>
      </c>
      <c r="U66" s="152"/>
      <c r="V66" s="146">
        <v>41671</v>
      </c>
      <c r="W66" s="152"/>
      <c r="X66" s="146">
        <v>41699</v>
      </c>
      <c r="Y66" s="152"/>
      <c r="Z66" s="146">
        <v>41730</v>
      </c>
      <c r="AA66" s="184"/>
      <c r="AB66" s="146">
        <v>41760</v>
      </c>
      <c r="AC66" s="184"/>
      <c r="AD66" s="146">
        <v>41791</v>
      </c>
      <c r="AE66" s="184"/>
      <c r="AF66" s="146">
        <v>41821</v>
      </c>
      <c r="AG66" s="184"/>
      <c r="AH66" s="152">
        <v>41853</v>
      </c>
      <c r="AI66" s="152"/>
      <c r="AJ66" s="146">
        <v>41883</v>
      </c>
      <c r="AK66" s="184"/>
      <c r="AL66" s="152">
        <v>41914</v>
      </c>
      <c r="AM66" s="152"/>
      <c r="AN66" s="146">
        <v>41946</v>
      </c>
      <c r="AO66" s="184"/>
      <c r="AP66" s="146">
        <v>41947</v>
      </c>
      <c r="AQ66" s="152"/>
      <c r="AR66" s="126" t="s">
        <v>77</v>
      </c>
      <c r="AS66" s="121"/>
      <c r="AT66" s="146">
        <v>42008</v>
      </c>
      <c r="AU66" s="184"/>
      <c r="AV66" s="146">
        <v>42040</v>
      </c>
      <c r="AW66" s="184"/>
      <c r="AX66" s="146">
        <v>42069</v>
      </c>
      <c r="AY66" s="184"/>
      <c r="AZ66" s="146">
        <v>42101</v>
      </c>
      <c r="BA66" s="184"/>
      <c r="BB66" s="146">
        <v>42132</v>
      </c>
      <c r="BC66" s="184"/>
      <c r="BD66" s="146">
        <v>42164</v>
      </c>
      <c r="BE66" s="184"/>
      <c r="BF66" s="146">
        <v>42195</v>
      </c>
      <c r="BG66" s="184"/>
      <c r="BH66" s="146">
        <v>42227</v>
      </c>
      <c r="BI66" s="184"/>
      <c r="BJ66" s="146">
        <v>42259</v>
      </c>
      <c r="BK66" s="152"/>
      <c r="BL66" s="145">
        <v>42284</v>
      </c>
      <c r="BM66" s="145"/>
      <c r="BN66" s="145">
        <v>42316</v>
      </c>
      <c r="BO66" s="145"/>
      <c r="BP66" s="145">
        <v>42347</v>
      </c>
      <c r="BQ66" s="146"/>
      <c r="BR66" s="716" t="s">
        <v>77</v>
      </c>
      <c r="BS66" s="717"/>
      <c r="BT66" s="105">
        <v>42379</v>
      </c>
      <c r="BU66" s="247"/>
      <c r="BV66" s="104">
        <v>42411</v>
      </c>
      <c r="BW66" s="247"/>
      <c r="BX66" s="104">
        <v>42460</v>
      </c>
      <c r="BY66" s="247"/>
      <c r="BZ66" s="104">
        <v>42461</v>
      </c>
      <c r="CA66" s="247"/>
      <c r="CB66" s="104">
        <v>42492</v>
      </c>
      <c r="CC66" s="247"/>
      <c r="CD66" s="104">
        <v>42523</v>
      </c>
      <c r="CE66" s="247"/>
      <c r="CF66" s="104">
        <v>42554</v>
      </c>
      <c r="CG66" s="247"/>
      <c r="CH66" s="104">
        <v>42586</v>
      </c>
      <c r="CI66" s="247"/>
      <c r="CJ66" s="104">
        <v>42617</v>
      </c>
      <c r="CK66" s="247"/>
      <c r="CL66" s="104">
        <v>42648</v>
      </c>
      <c r="CM66" s="247"/>
      <c r="CN66" s="104">
        <v>42680</v>
      </c>
      <c r="CO66" s="105"/>
      <c r="CP66" s="145">
        <v>42711</v>
      </c>
      <c r="CQ66" s="145"/>
      <c r="CR66" s="588" t="s">
        <v>77</v>
      </c>
      <c r="CS66" s="120"/>
      <c r="CT66" s="269">
        <v>42736</v>
      </c>
      <c r="CU66" s="105"/>
      <c r="CV66" s="104">
        <v>42768</v>
      </c>
      <c r="CW66" s="105"/>
      <c r="CX66" s="104">
        <v>42797</v>
      </c>
      <c r="CY66" s="247"/>
      <c r="CZ66" s="105">
        <v>42829</v>
      </c>
      <c r="DA66" s="105"/>
      <c r="DB66" s="104">
        <v>42860</v>
      </c>
      <c r="DC66" s="105"/>
      <c r="DD66" s="104">
        <v>42892</v>
      </c>
      <c r="DE66" s="105"/>
      <c r="DF66" s="104">
        <v>42893</v>
      </c>
      <c r="DG66" s="247"/>
      <c r="DH66" s="105">
        <v>42955</v>
      </c>
      <c r="DI66" s="247"/>
      <c r="DJ66" s="105">
        <v>42987</v>
      </c>
      <c r="DK66" s="247"/>
      <c r="DL66" s="105">
        <v>43018</v>
      </c>
      <c r="DM66" s="247"/>
      <c r="DN66" s="105">
        <v>43050</v>
      </c>
      <c r="DO66" s="105"/>
      <c r="DP66" s="104">
        <v>43081</v>
      </c>
      <c r="DQ66" s="116"/>
      <c r="DR66" s="253" t="str">
        <f>DR54</f>
        <v>年初来累計</v>
      </c>
      <c r="DS66" s="234"/>
      <c r="DT66" s="269">
        <v>43111</v>
      </c>
      <c r="DU66" s="105"/>
      <c r="DV66" s="104">
        <v>43143</v>
      </c>
      <c r="DW66" s="105"/>
      <c r="DX66" s="104">
        <v>43172</v>
      </c>
      <c r="DY66" s="105"/>
      <c r="DZ66" s="104">
        <v>43204</v>
      </c>
      <c r="EA66" s="247"/>
      <c r="EB66" s="104">
        <v>43235</v>
      </c>
      <c r="EC66" s="105"/>
      <c r="ED66" s="104">
        <v>43267</v>
      </c>
      <c r="EE66" s="105"/>
      <c r="EF66" s="104">
        <v>43298</v>
      </c>
      <c r="EG66" s="105"/>
      <c r="EH66" s="104">
        <v>43330</v>
      </c>
      <c r="EI66" s="105"/>
      <c r="EJ66" s="104">
        <v>43362</v>
      </c>
      <c r="EK66" s="105"/>
      <c r="EL66" s="104">
        <v>43393</v>
      </c>
      <c r="EM66" s="105"/>
      <c r="EN66" s="189">
        <v>43413</v>
      </c>
      <c r="EO66" s="104"/>
      <c r="EP66" s="189">
        <v>43444</v>
      </c>
      <c r="EQ66" s="340"/>
      <c r="ER66" s="253" t="s">
        <v>78</v>
      </c>
      <c r="ES66" s="234"/>
      <c r="ET66" s="189">
        <v>43486</v>
      </c>
      <c r="EU66" s="104"/>
      <c r="EV66" s="189">
        <v>43518</v>
      </c>
      <c r="EW66" s="104"/>
      <c r="EX66" s="189">
        <v>43525</v>
      </c>
      <c r="EY66" s="104"/>
      <c r="EZ66" s="189">
        <v>43557</v>
      </c>
      <c r="FA66" s="104"/>
      <c r="FB66" s="189">
        <v>43588</v>
      </c>
      <c r="FC66" s="104"/>
      <c r="FD66" s="189">
        <v>43620</v>
      </c>
      <c r="FE66" s="104"/>
      <c r="FF66" s="189">
        <v>43651</v>
      </c>
      <c r="FG66" s="104"/>
      <c r="FH66" s="189">
        <v>43683</v>
      </c>
      <c r="FI66" s="104"/>
      <c r="FJ66" s="189">
        <v>43715</v>
      </c>
      <c r="FK66" s="189"/>
      <c r="FL66" s="247">
        <v>43746</v>
      </c>
      <c r="FM66" s="104"/>
      <c r="FN66" s="189">
        <v>43778</v>
      </c>
      <c r="FO66" s="104"/>
      <c r="FP66" s="189">
        <v>43809</v>
      </c>
      <c r="FQ66" s="340"/>
      <c r="FR66" s="253" t="s">
        <v>78</v>
      </c>
      <c r="FS66" s="450"/>
      <c r="FT66" s="269">
        <v>43840</v>
      </c>
      <c r="FU66" s="247"/>
      <c r="FV66" s="104">
        <v>43871</v>
      </c>
      <c r="FW66" s="247"/>
      <c r="FX66" s="104">
        <v>43901</v>
      </c>
      <c r="FY66" s="247"/>
      <c r="FZ66" s="104">
        <v>43933</v>
      </c>
      <c r="GA66" s="247"/>
      <c r="GB66" s="104">
        <v>43964</v>
      </c>
      <c r="GC66" s="247"/>
      <c r="GD66" s="104">
        <v>43996</v>
      </c>
      <c r="GE66" s="105"/>
      <c r="GF66" s="104">
        <v>44027</v>
      </c>
      <c r="GG66" s="105"/>
      <c r="GH66" s="104">
        <v>44059</v>
      </c>
      <c r="GI66" s="247"/>
      <c r="GJ66" s="104">
        <v>44091</v>
      </c>
      <c r="GK66" s="247"/>
      <c r="GL66" s="104">
        <v>44122</v>
      </c>
      <c r="GM66" s="105"/>
      <c r="GN66" s="104">
        <v>44154</v>
      </c>
      <c r="GO66" s="105"/>
      <c r="GP66" s="104">
        <v>44185</v>
      </c>
      <c r="GQ66" s="116"/>
      <c r="GR66" s="253" t="s">
        <v>78</v>
      </c>
      <c r="GS66" s="234"/>
      <c r="GT66" s="104">
        <v>44216</v>
      </c>
      <c r="GU66" s="105"/>
      <c r="GV66" s="104">
        <v>44248</v>
      </c>
      <c r="GW66" s="247"/>
      <c r="GX66" s="105">
        <v>44257</v>
      </c>
      <c r="GY66" s="105"/>
      <c r="GZ66" s="104">
        <v>44289</v>
      </c>
      <c r="HA66" s="105"/>
      <c r="HB66" s="104">
        <v>44320</v>
      </c>
      <c r="HC66" s="105"/>
      <c r="HD66" s="104">
        <v>44352</v>
      </c>
      <c r="HE66" s="105"/>
      <c r="HF66" s="104">
        <v>44383</v>
      </c>
      <c r="HG66" s="105"/>
      <c r="HH66" s="104">
        <v>44415</v>
      </c>
      <c r="HI66" s="105"/>
      <c r="HJ66" s="104">
        <v>44447</v>
      </c>
      <c r="HK66" s="105"/>
      <c r="HL66" s="104">
        <v>44478</v>
      </c>
      <c r="HM66" s="105"/>
      <c r="HN66" s="104">
        <v>44510</v>
      </c>
      <c r="HO66" s="105"/>
      <c r="HP66" s="104">
        <v>44541</v>
      </c>
      <c r="HQ66" s="116"/>
      <c r="HR66" s="253" t="s">
        <v>78</v>
      </c>
      <c r="HS66" s="234"/>
      <c r="HT66" s="104">
        <v>44562</v>
      </c>
      <c r="HU66" s="105"/>
      <c r="HV66" s="104">
        <v>44594</v>
      </c>
      <c r="HW66" s="105"/>
      <c r="HX66" s="104">
        <v>44623</v>
      </c>
      <c r="HY66" s="105"/>
      <c r="HZ66" s="104">
        <v>44655</v>
      </c>
      <c r="IA66" s="105"/>
      <c r="IB66" s="104">
        <v>44686</v>
      </c>
      <c r="IC66" s="105"/>
      <c r="ID66" s="104">
        <v>44718</v>
      </c>
      <c r="IE66" s="105"/>
      <c r="IF66" s="104">
        <v>44749</v>
      </c>
      <c r="IG66" s="105"/>
      <c r="IH66" s="104">
        <v>44781</v>
      </c>
      <c r="II66" s="116"/>
      <c r="IJ66" s="253" t="s">
        <v>78</v>
      </c>
      <c r="IK66" s="234"/>
    </row>
    <row r="67" spans="2:245" ht="15" customHeight="1" thickTop="1">
      <c r="B67" s="527" t="s">
        <v>14</v>
      </c>
      <c r="C67" s="528"/>
      <c r="D67" s="528"/>
      <c r="E67" s="529"/>
      <c r="F67" s="154">
        <f>F69+F71</f>
        <v>206.011</v>
      </c>
      <c r="G67" s="155"/>
      <c r="H67" s="154">
        <f>H69+H71</f>
        <v>138.02100000000002</v>
      </c>
      <c r="I67" s="155"/>
      <c r="J67" s="154">
        <f>J69+J71</f>
        <v>196.45099999999999</v>
      </c>
      <c r="K67" s="155"/>
      <c r="L67" s="154">
        <f>L69+L71</f>
        <v>232.422</v>
      </c>
      <c r="M67" s="155"/>
      <c r="N67" s="154">
        <f>N69+N71</f>
        <v>138.15600000000001</v>
      </c>
      <c r="O67" s="155"/>
      <c r="P67" s="154">
        <f>P69+P71</f>
        <v>139.625</v>
      </c>
      <c r="Q67" s="156"/>
      <c r="R67" s="133"/>
      <c r="S67" s="134"/>
      <c r="T67" s="154">
        <f>T69+T71</f>
        <v>126</v>
      </c>
      <c r="U67" s="155"/>
      <c r="V67" s="154">
        <f>V69+V71</f>
        <v>197.62900000000002</v>
      </c>
      <c r="W67" s="155"/>
      <c r="X67" s="154">
        <f>X69+X71</f>
        <v>156.37700000000001</v>
      </c>
      <c r="Y67" s="155"/>
      <c r="Z67" s="154">
        <f>Z69+Z71</f>
        <v>172.364</v>
      </c>
      <c r="AA67" s="718"/>
      <c r="AB67" s="154">
        <v>157</v>
      </c>
      <c r="AC67" s="718"/>
      <c r="AD67" s="154">
        <v>231</v>
      </c>
      <c r="AE67" s="718"/>
      <c r="AF67" s="749">
        <f>AF69+AF71</f>
        <v>115</v>
      </c>
      <c r="AG67" s="134"/>
      <c r="AH67" s="750">
        <f>AH69+AH71</f>
        <v>162</v>
      </c>
      <c r="AI67" s="134"/>
      <c r="AJ67" s="750">
        <f>AJ69+AJ71</f>
        <v>196</v>
      </c>
      <c r="AK67" s="134"/>
      <c r="AL67" s="750">
        <f>AL69+AL71</f>
        <v>156</v>
      </c>
      <c r="AM67" s="134"/>
      <c r="AN67" s="750">
        <f>AN69+AN71</f>
        <v>165</v>
      </c>
      <c r="AO67" s="134"/>
      <c r="AP67" s="750">
        <f>AP69+AP71</f>
        <v>91</v>
      </c>
      <c r="AQ67" s="134"/>
      <c r="AR67" s="133">
        <f>AR69+AR71</f>
        <v>1925.37</v>
      </c>
      <c r="AS67" s="134"/>
      <c r="AT67" s="719">
        <v>165.8</v>
      </c>
      <c r="AU67" s="720"/>
      <c r="AV67" s="721">
        <v>180.2</v>
      </c>
      <c r="AW67" s="722"/>
      <c r="AX67" s="721">
        <v>219.67</v>
      </c>
      <c r="AY67" s="722"/>
      <c r="AZ67" s="721">
        <v>102.8</v>
      </c>
      <c r="BA67" s="722"/>
      <c r="BB67" s="721">
        <v>186.94900000000001</v>
      </c>
      <c r="BC67" s="722"/>
      <c r="BD67" s="721">
        <v>220.20000000000002</v>
      </c>
      <c r="BE67" s="722"/>
      <c r="BF67" s="721">
        <v>210.08499999999998</v>
      </c>
      <c r="BG67" s="722"/>
      <c r="BH67" s="723">
        <v>168</v>
      </c>
      <c r="BI67" s="722"/>
      <c r="BJ67" s="721">
        <v>206.33500000000001</v>
      </c>
      <c r="BK67" s="721"/>
      <c r="BL67" s="723">
        <v>151.38200000000001</v>
      </c>
      <c r="BM67" s="722"/>
      <c r="BN67" s="721">
        <f>BO69+BO71</f>
        <v>121.646</v>
      </c>
      <c r="BO67" s="722"/>
      <c r="BP67" s="721">
        <f>BQ69+BQ71</f>
        <v>137.57300000000001</v>
      </c>
      <c r="BQ67" s="724"/>
      <c r="BR67" s="725">
        <f>SUM(AT67:BQ67)</f>
        <v>2070.64</v>
      </c>
      <c r="BS67" s="726"/>
      <c r="BT67" s="419">
        <v>152.31200000000001</v>
      </c>
      <c r="BU67" s="425"/>
      <c r="BV67" s="418">
        <v>183.96699999999998</v>
      </c>
      <c r="BW67" s="425"/>
      <c r="BX67" s="418">
        <v>164.786</v>
      </c>
      <c r="BY67" s="425"/>
      <c r="BZ67" s="418">
        <v>153.21100000000001</v>
      </c>
      <c r="CA67" s="425"/>
      <c r="CB67" s="418">
        <v>110.23099999999999</v>
      </c>
      <c r="CC67" s="425"/>
      <c r="CD67" s="418">
        <v>131.381</v>
      </c>
      <c r="CE67" s="425"/>
      <c r="CF67" s="418">
        <v>103.66499999999999</v>
      </c>
      <c r="CG67" s="425"/>
      <c r="CH67" s="418">
        <f>CH69+CH71</f>
        <v>173.45099999999999</v>
      </c>
      <c r="CI67" s="425"/>
      <c r="CJ67" s="418">
        <f>CJ69+CJ71</f>
        <v>223.88</v>
      </c>
      <c r="CK67" s="425"/>
      <c r="CL67" s="418">
        <f>CL69+CL71</f>
        <v>235.411</v>
      </c>
      <c r="CM67" s="425"/>
      <c r="CN67" s="418">
        <f>CN69+CN71</f>
        <v>131.351</v>
      </c>
      <c r="CO67" s="425"/>
      <c r="CP67" s="418">
        <f>CP69+CP71</f>
        <v>161.35599999999999</v>
      </c>
      <c r="CQ67" s="430"/>
      <c r="CR67" s="452">
        <f>BT67+BV67+BX67+BZ67+CB67+CD67+CF67+CH67+CJ67+CL67+CN67+CP67</f>
        <v>1925.0020000000002</v>
      </c>
      <c r="CS67" s="453"/>
      <c r="CT67" s="578">
        <v>95.44</v>
      </c>
      <c r="CU67" s="419"/>
      <c r="CV67" s="418">
        <v>211.56099999999998</v>
      </c>
      <c r="CW67" s="419"/>
      <c r="CX67" s="418">
        <v>234.923</v>
      </c>
      <c r="CY67" s="419"/>
      <c r="CZ67" s="418">
        <v>214.05199999999999</v>
      </c>
      <c r="DA67" s="419"/>
      <c r="DB67" s="418">
        <v>170.09100000000001</v>
      </c>
      <c r="DC67" s="419"/>
      <c r="DD67" s="418">
        <v>191.98000000000002</v>
      </c>
      <c r="DE67" s="419"/>
      <c r="DF67" s="418">
        <v>192.99799999999999</v>
      </c>
      <c r="DG67" s="419"/>
      <c r="DH67" s="418">
        <v>192.87100000000001</v>
      </c>
      <c r="DI67" s="419"/>
      <c r="DJ67" s="418">
        <f>DJ69+DJ71</f>
        <v>138.91899999999998</v>
      </c>
      <c r="DK67" s="419"/>
      <c r="DL67" s="418">
        <v>167.613</v>
      </c>
      <c r="DM67" s="419"/>
      <c r="DN67" s="418">
        <v>187.45100000000002</v>
      </c>
      <c r="DO67" s="419"/>
      <c r="DP67" s="364">
        <f>DP69+DP71</f>
        <v>146.143</v>
      </c>
      <c r="DQ67" s="612"/>
      <c r="DR67" s="262">
        <f>SUM(CT67:DQ67)</f>
        <v>2144.0419999999999</v>
      </c>
      <c r="DS67" s="236"/>
      <c r="DT67" s="385">
        <f>DT69+DT71</f>
        <v>116.637</v>
      </c>
      <c r="DU67" s="235"/>
      <c r="DV67" s="364">
        <v>84.78</v>
      </c>
      <c r="DW67" s="235"/>
      <c r="DX67" s="364">
        <v>124.04229999999998</v>
      </c>
      <c r="DY67" s="235"/>
      <c r="DZ67" s="364">
        <v>123.04300000000001</v>
      </c>
      <c r="EA67" s="383"/>
      <c r="EB67" s="235">
        <v>99.187000000000012</v>
      </c>
      <c r="EC67" s="235"/>
      <c r="ED67" s="364">
        <v>114.67400000000001</v>
      </c>
      <c r="EE67" s="235"/>
      <c r="EF67" s="364">
        <v>131</v>
      </c>
      <c r="EG67" s="235"/>
      <c r="EH67" s="364">
        <v>123.48099999999999</v>
      </c>
      <c r="EI67" s="235"/>
      <c r="EJ67" s="364">
        <v>74.454999999999998</v>
      </c>
      <c r="EK67" s="235"/>
      <c r="EL67" s="364">
        <v>131.11599999999999</v>
      </c>
      <c r="EM67" s="235"/>
      <c r="EN67" s="254">
        <v>105.58699999999999</v>
      </c>
      <c r="EO67" s="310"/>
      <c r="EP67" s="254">
        <v>83.12299999999999</v>
      </c>
      <c r="EQ67" s="341"/>
      <c r="ER67" s="446">
        <v>1311.0023000000001</v>
      </c>
      <c r="ES67" s="608"/>
      <c r="ET67" s="254">
        <v>70.88900000000001</v>
      </c>
      <c r="EU67" s="310"/>
      <c r="EV67" s="254">
        <v>92.042000000000002</v>
      </c>
      <c r="EW67" s="310"/>
      <c r="EX67" s="254">
        <v>79.591999999999999</v>
      </c>
      <c r="EY67" s="310"/>
      <c r="EZ67" s="254">
        <v>79.412000000000006</v>
      </c>
      <c r="FA67" s="310"/>
      <c r="FB67" s="254">
        <v>82.204999999999998</v>
      </c>
      <c r="FC67" s="310"/>
      <c r="FD67" s="254">
        <v>106.27800000000001</v>
      </c>
      <c r="FE67" s="310"/>
      <c r="FF67" s="254">
        <v>173.05500000000001</v>
      </c>
      <c r="FG67" s="310"/>
      <c r="FH67" s="254">
        <v>135.679</v>
      </c>
      <c r="FI67" s="310"/>
      <c r="FJ67" s="254">
        <v>65.290999999999997</v>
      </c>
      <c r="FK67" s="362"/>
      <c r="FL67" s="310">
        <v>131.94499999999999</v>
      </c>
      <c r="FM67" s="310"/>
      <c r="FN67" s="254">
        <v>56.113</v>
      </c>
      <c r="FO67" s="310"/>
      <c r="FP67" s="254">
        <v>58.484999999999999</v>
      </c>
      <c r="FQ67" s="341"/>
      <c r="FR67" s="446">
        <v>1130.9859999999999</v>
      </c>
      <c r="FS67" s="310"/>
      <c r="FT67" s="299">
        <f>FT69+FT71</f>
        <v>108.64</v>
      </c>
      <c r="FU67" s="266"/>
      <c r="FV67" s="100">
        <f>FV69+FV71</f>
        <v>89.346000000000004</v>
      </c>
      <c r="FW67" s="266"/>
      <c r="FX67" s="100">
        <f>FX69+FX71</f>
        <v>75.27</v>
      </c>
      <c r="FY67" s="112"/>
      <c r="FZ67" s="100">
        <f>FZ69+FZ71</f>
        <v>5.7808580000000003</v>
      </c>
      <c r="GA67" s="112"/>
      <c r="GB67" s="100">
        <f>GB69+GB71</f>
        <v>11.131</v>
      </c>
      <c r="GC67" s="112"/>
      <c r="GD67" s="100">
        <f>GD69+GD71</f>
        <v>12.201502999999999</v>
      </c>
      <c r="GE67" s="112"/>
      <c r="GF67" s="100">
        <f>GF69+GF71</f>
        <v>8.1217600000000001</v>
      </c>
      <c r="GG67" s="112"/>
      <c r="GH67" s="100">
        <f>GH69+GH71</f>
        <v>26.454000000000001</v>
      </c>
      <c r="GI67" s="266"/>
      <c r="GJ67" s="100">
        <f>GJ69+GJ71</f>
        <v>46.92</v>
      </c>
      <c r="GK67" s="266"/>
      <c r="GL67" s="100">
        <f>GL69+GL71</f>
        <v>32.849000000000004</v>
      </c>
      <c r="GM67" s="112"/>
      <c r="GN67" s="100">
        <f>GN69+GN71</f>
        <v>41.364000000000004</v>
      </c>
      <c r="GO67" s="112"/>
      <c r="GP67" s="100">
        <f>GP69+GP71</f>
        <v>51.795000000000002</v>
      </c>
      <c r="GQ67" s="101"/>
      <c r="GR67" s="255">
        <f>FT67+FV67+FX67+FZ67+GB67+GD67+GF67+GH67+GJ67+GL67+GN67+GP67</f>
        <v>509.87312100000003</v>
      </c>
      <c r="GS67" s="256"/>
      <c r="GT67" s="100">
        <f>GT69+GT71</f>
        <v>33.558599999999998</v>
      </c>
      <c r="GU67" s="112"/>
      <c r="GV67" s="100">
        <f>GV69+GV71</f>
        <v>54.661443000000006</v>
      </c>
      <c r="GW67" s="266"/>
      <c r="GX67" s="112">
        <f>GX69+GX71</f>
        <v>49.676000000000002</v>
      </c>
      <c r="GY67" s="112"/>
      <c r="GZ67" s="100">
        <f>GZ69+GZ71</f>
        <v>74.039596000000003</v>
      </c>
      <c r="HA67" s="112"/>
      <c r="HB67" s="100">
        <f>HB69+HB71</f>
        <v>84.88</v>
      </c>
      <c r="HC67" s="112"/>
      <c r="HD67" s="100">
        <f>HD69+HD71</f>
        <v>68.72829999999999</v>
      </c>
      <c r="HE67" s="112"/>
      <c r="HF67" s="100">
        <f>HF69+HF71</f>
        <v>60.147556999999999</v>
      </c>
      <c r="HG67" s="112"/>
      <c r="HH67" s="100">
        <f>HH69+HH71</f>
        <v>62.487000000000002</v>
      </c>
      <c r="HI67" s="112"/>
      <c r="HJ67" s="100">
        <f>HJ69+HJ71</f>
        <v>49.725999999999999</v>
      </c>
      <c r="HK67" s="112"/>
      <c r="HL67" s="100">
        <f>HL69+HL71</f>
        <v>70.079000000000008</v>
      </c>
      <c r="HM67" s="112"/>
      <c r="HN67" s="100">
        <f>HN69+HN71</f>
        <v>49.221000000000004</v>
      </c>
      <c r="HO67" s="112"/>
      <c r="HP67" s="100">
        <f>HP69+HP71</f>
        <v>65.405000000000001</v>
      </c>
      <c r="HQ67" s="101"/>
      <c r="HR67" s="255">
        <f>GT67+GV67+GX67+GZ67+HB67+HD67+HF67+HH67+HJ67+HL67+HN67+HP67</f>
        <v>722.60949600000004</v>
      </c>
      <c r="HS67" s="256"/>
      <c r="HT67" s="100">
        <f>HT69+HT71</f>
        <v>59.777000000000001</v>
      </c>
      <c r="HU67" s="112"/>
      <c r="HV67" s="100">
        <f>HV69+HV71</f>
        <v>52.593000000000004</v>
      </c>
      <c r="HW67" s="112"/>
      <c r="HX67" s="100">
        <f>HX69+HX71</f>
        <v>75.484000000000009</v>
      </c>
      <c r="HY67" s="112"/>
      <c r="HZ67" s="100">
        <f>HZ69+HZ71</f>
        <v>68.24799999999999</v>
      </c>
      <c r="IA67" s="112"/>
      <c r="IB67" s="100">
        <f>IB69+IB71</f>
        <v>67.662999999999997</v>
      </c>
      <c r="IC67" s="112"/>
      <c r="ID67" s="100">
        <f>ID69+ID71</f>
        <v>75.369</v>
      </c>
      <c r="IE67" s="112"/>
      <c r="IF67" s="100">
        <f>IF69+IF71</f>
        <v>63.067</v>
      </c>
      <c r="IG67" s="112"/>
      <c r="IH67" s="100">
        <f>IH69+IH71</f>
        <v>106.80199999999999</v>
      </c>
      <c r="II67" s="101"/>
      <c r="IJ67" s="255">
        <f>HT67+HV67+HX67+HZ67+IB67+ID67+IF67+IH67</f>
        <v>569.00300000000004</v>
      </c>
      <c r="IK67" s="256"/>
    </row>
    <row r="68" spans="2:245" ht="15" customHeight="1" thickBot="1">
      <c r="B68" s="524" t="s">
        <v>20</v>
      </c>
      <c r="C68" s="525"/>
      <c r="D68" s="525"/>
      <c r="E68" s="526"/>
      <c r="F68" s="157">
        <v>0.35</v>
      </c>
      <c r="G68" s="158"/>
      <c r="H68" s="157">
        <v>0.35</v>
      </c>
      <c r="I68" s="158"/>
      <c r="J68" s="157">
        <v>1.9590000000000001</v>
      </c>
      <c r="K68" s="158"/>
      <c r="L68" s="157">
        <v>1.0449999999999999</v>
      </c>
      <c r="M68" s="188"/>
      <c r="N68" s="157">
        <v>0.65300000000000002</v>
      </c>
      <c r="O68" s="158"/>
      <c r="P68" s="157">
        <v>0.77100000000000002</v>
      </c>
      <c r="Q68" s="159"/>
      <c r="R68" s="135"/>
      <c r="S68" s="136"/>
      <c r="T68" s="157">
        <v>-0.34399999999999997</v>
      </c>
      <c r="U68" s="158"/>
      <c r="V68" s="157">
        <v>0.67500000000000004</v>
      </c>
      <c r="W68" s="158"/>
      <c r="X68" s="157">
        <v>0.59599999999999997</v>
      </c>
      <c r="Y68" s="158"/>
      <c r="Z68" s="157">
        <v>0.44900000000000001</v>
      </c>
      <c r="AA68" s="188"/>
      <c r="AB68" s="157">
        <v>0.16300000000000001</v>
      </c>
      <c r="AC68" s="188"/>
      <c r="AD68" s="157">
        <v>1.617</v>
      </c>
      <c r="AE68" s="188"/>
      <c r="AF68" s="136">
        <v>-0.442</v>
      </c>
      <c r="AG68" s="136"/>
      <c r="AH68" s="188">
        <v>0.17399999999999999</v>
      </c>
      <c r="AI68" s="136"/>
      <c r="AJ68" s="188">
        <v>-6.0000000000000001E-3</v>
      </c>
      <c r="AK68" s="136"/>
      <c r="AL68" s="188">
        <v>-0.32700000000000001</v>
      </c>
      <c r="AM68" s="136"/>
      <c r="AN68" s="188">
        <v>0.19600000000000001</v>
      </c>
      <c r="AO68" s="136"/>
      <c r="AP68" s="188">
        <v>-0.34399999999999997</v>
      </c>
      <c r="AQ68" s="136"/>
      <c r="AR68" s="135">
        <v>0.104</v>
      </c>
      <c r="AS68" s="136"/>
      <c r="AT68" s="382">
        <v>0.31796502384737679</v>
      </c>
      <c r="AU68" s="710"/>
      <c r="AV68" s="382">
        <v>-8.8052065040814975E-2</v>
      </c>
      <c r="AW68" s="710"/>
      <c r="AX68" s="382">
        <v>0.40447678172971813</v>
      </c>
      <c r="AY68" s="710"/>
      <c r="AZ68" s="382">
        <v>-0.40358775614397446</v>
      </c>
      <c r="BA68" s="710"/>
      <c r="BB68" s="382">
        <v>0.19075796178343962</v>
      </c>
      <c r="BC68" s="710"/>
      <c r="BD68" s="382">
        <v>-4.6753246753246658E-2</v>
      </c>
      <c r="BE68" s="710"/>
      <c r="BF68" s="382">
        <v>0.82862290772672265</v>
      </c>
      <c r="BG68" s="710"/>
      <c r="BH68" s="302">
        <v>3.9E-2</v>
      </c>
      <c r="BI68" s="382"/>
      <c r="BJ68" s="303">
        <v>5.6491997009759265E-2</v>
      </c>
      <c r="BK68" s="303"/>
      <c r="BL68" s="302">
        <v>-3.3000000000000002E-2</v>
      </c>
      <c r="BM68" s="382"/>
      <c r="BN68" s="303">
        <v>-0.26400000000000001</v>
      </c>
      <c r="BO68" s="382"/>
      <c r="BP68" s="303">
        <v>0.503</v>
      </c>
      <c r="BQ68" s="624"/>
      <c r="BR68" s="572">
        <v>7.4999999999999997E-2</v>
      </c>
      <c r="BS68" s="624"/>
      <c r="BT68" s="511">
        <f t="shared" ref="BT68" si="219">1-(BT67/AT67)</f>
        <v>8.1351025331725002E-2</v>
      </c>
      <c r="BU68" s="140"/>
      <c r="BV68" s="424">
        <f t="shared" ref="BV68" si="220">1-(BV67/AV67)</f>
        <v>-2.0904550499444952E-2</v>
      </c>
      <c r="BW68" s="140"/>
      <c r="BX68" s="424">
        <f t="shared" ref="BX68" si="221">1-(BX67/AX67)</f>
        <v>0.24984749852050803</v>
      </c>
      <c r="BY68" s="140"/>
      <c r="BZ68" s="424">
        <f t="shared" ref="BZ68" si="222">1-(BZ67/AZ67)</f>
        <v>-0.49037937743190674</v>
      </c>
      <c r="CA68" s="140"/>
      <c r="CB68" s="424">
        <f t="shared" ref="CB68" si="223">1-(CB67/BB67)</f>
        <v>0.41036860320194279</v>
      </c>
      <c r="CC68" s="140"/>
      <c r="CD68" s="424">
        <f t="shared" ref="CD68" si="224">1-(CD67/BD67)</f>
        <v>0.40335603996366942</v>
      </c>
      <c r="CE68" s="140"/>
      <c r="CF68" s="424">
        <f t="shared" ref="CF68" si="225">1-(CF67/BF67)</f>
        <v>0.50655686983839876</v>
      </c>
      <c r="CG68" s="140"/>
      <c r="CH68" s="424">
        <f t="shared" ref="CH68" si="226">1-(CH67/BH67)</f>
        <v>-3.2446428571428543E-2</v>
      </c>
      <c r="CI68" s="140"/>
      <c r="CJ68" s="424">
        <f t="shared" ref="CJ68" si="227">1-(CJ67/BJ67)</f>
        <v>-8.5031623330990902E-2</v>
      </c>
      <c r="CK68" s="140"/>
      <c r="CL68" s="424">
        <f t="shared" ref="CL68" si="228">1-(CL67/BL67)</f>
        <v>-0.55507920360412721</v>
      </c>
      <c r="CM68" s="140"/>
      <c r="CN68" s="424">
        <f t="shared" ref="CN68" si="229">1-(CN67/BN67)</f>
        <v>-7.9780675073574114E-2</v>
      </c>
      <c r="CO68" s="140"/>
      <c r="CP68" s="113">
        <v>0.152</v>
      </c>
      <c r="CQ68" s="117"/>
      <c r="CR68" s="572">
        <v>-3.2000000000000001E-2</v>
      </c>
      <c r="CS68" s="382"/>
      <c r="CT68" s="579">
        <v>-0.37339145963548515</v>
      </c>
      <c r="CU68" s="421"/>
      <c r="CV68" s="420">
        <v>0.14999429245462492</v>
      </c>
      <c r="CW68" s="421"/>
      <c r="CX68" s="420">
        <v>0.42562474967533648</v>
      </c>
      <c r="CY68" s="421"/>
      <c r="CZ68" s="420">
        <v>0.39710595192251197</v>
      </c>
      <c r="DA68" s="421"/>
      <c r="DB68" s="420">
        <v>0.54304143117634807</v>
      </c>
      <c r="DC68" s="421"/>
      <c r="DD68" s="420">
        <v>0.46124629893211355</v>
      </c>
      <c r="DE68" s="421"/>
      <c r="DF68" s="420">
        <v>0.86199999999999999</v>
      </c>
      <c r="DG68" s="421"/>
      <c r="DH68" s="420">
        <v>0.112</v>
      </c>
      <c r="DI68" s="421"/>
      <c r="DJ68" s="420">
        <v>-0.379</v>
      </c>
      <c r="DK68" s="421"/>
      <c r="DL68" s="420">
        <v>-0.28799999999999998</v>
      </c>
      <c r="DM68" s="421"/>
      <c r="DN68" s="420">
        <v>0.42699999999999999</v>
      </c>
      <c r="DO68" s="421"/>
      <c r="DP68" s="308">
        <v>-8.8999999999999996E-2</v>
      </c>
      <c r="DQ68" s="584"/>
      <c r="DR68" s="275">
        <v>0.113</v>
      </c>
      <c r="DS68" s="276"/>
      <c r="DT68" s="386">
        <v>0.222</v>
      </c>
      <c r="DU68" s="309"/>
      <c r="DV68" s="308">
        <v>-0.59899999999999998</v>
      </c>
      <c r="DW68" s="309"/>
      <c r="DX68" s="308">
        <v>-0.47199999999999998</v>
      </c>
      <c r="DY68" s="309"/>
      <c r="DZ68" s="308">
        <v>-0.42499999999999999</v>
      </c>
      <c r="EA68" s="384"/>
      <c r="EB68" s="309">
        <v>-0.41685921065782428</v>
      </c>
      <c r="EC68" s="309"/>
      <c r="ED68" s="308">
        <v>-0.40267736222523187</v>
      </c>
      <c r="EE68" s="309"/>
      <c r="EF68" s="308">
        <v>-0.32200000000000001</v>
      </c>
      <c r="EG68" s="309"/>
      <c r="EH68" s="308">
        <v>-0.35977414956110565</v>
      </c>
      <c r="EI68" s="309"/>
      <c r="EJ68" s="308">
        <v>-0.46404019608548863</v>
      </c>
      <c r="EK68" s="309"/>
      <c r="EL68" s="308">
        <v>-0.21774564025463428</v>
      </c>
      <c r="EM68" s="309"/>
      <c r="EN68" s="277">
        <v>-0.437</v>
      </c>
      <c r="EO68" s="278"/>
      <c r="EP68" s="277">
        <v>-0.43099999999999999</v>
      </c>
      <c r="EQ68" s="342"/>
      <c r="ER68" s="368">
        <v>-0.38853702492768327</v>
      </c>
      <c r="ES68" s="369"/>
      <c r="ET68" s="277">
        <v>-0.39222545161483913</v>
      </c>
      <c r="EU68" s="278"/>
      <c r="EV68" s="277">
        <v>8.5656994574192069E-2</v>
      </c>
      <c r="EW68" s="278"/>
      <c r="EX68" s="277">
        <v>-0.35834791841170299</v>
      </c>
      <c r="EY68" s="278"/>
      <c r="EZ68" s="277">
        <v>-0.35459961151792463</v>
      </c>
      <c r="FA68" s="278"/>
      <c r="FB68" s="277">
        <v>-0.17121195317934823</v>
      </c>
      <c r="FC68" s="278"/>
      <c r="FD68" s="277">
        <v>-7.3216247798105982E-2</v>
      </c>
      <c r="FE68" s="278"/>
      <c r="FF68" s="277">
        <v>0.32227205696952099</v>
      </c>
      <c r="FG68" s="278"/>
      <c r="FH68" s="277">
        <v>9.8784428373595912E-2</v>
      </c>
      <c r="FI68" s="278"/>
      <c r="FJ68" s="277">
        <v>-9.436427568825001E-2</v>
      </c>
      <c r="FK68" s="366"/>
      <c r="FL68" s="278">
        <v>6.3226455962659411E-3</v>
      </c>
      <c r="FM68" s="278"/>
      <c r="FN68" s="277">
        <v>-0.46855977948124206</v>
      </c>
      <c r="FO68" s="278"/>
      <c r="FP68" s="277">
        <v>-0.29640412400899863</v>
      </c>
      <c r="FQ68" s="342"/>
      <c r="FR68" s="368">
        <v>-0.13873207687261813</v>
      </c>
      <c r="FS68" s="278"/>
      <c r="FT68" s="318">
        <f>FT67/ET67-1</f>
        <v>0.532536782857707</v>
      </c>
      <c r="FU68" s="229"/>
      <c r="FV68" s="113">
        <f>FV67/EV67-1</f>
        <v>-2.929097585884699E-2</v>
      </c>
      <c r="FW68" s="186"/>
      <c r="FX68" s="113">
        <f>FX67/EX67-1</f>
        <v>-5.4301939893456663E-2</v>
      </c>
      <c r="FY68" s="114"/>
      <c r="FZ68" s="113">
        <f>FZ67/EZ67-1</f>
        <v>-0.92720422606155239</v>
      </c>
      <c r="GA68" s="114"/>
      <c r="GB68" s="113">
        <f>GB67/FB67-1</f>
        <v>-0.86459461103339219</v>
      </c>
      <c r="GC68" s="114"/>
      <c r="GD68" s="113">
        <f>GD67/FD67-1</f>
        <v>-0.88519257983778399</v>
      </c>
      <c r="GE68" s="114"/>
      <c r="GF68" s="113">
        <f>GF67/FF67-1</f>
        <v>-0.95306833087746667</v>
      </c>
      <c r="GG68" s="114"/>
      <c r="GH68" s="113">
        <f>GH67/FH67-1</f>
        <v>-0.8050250959986438</v>
      </c>
      <c r="GI68" s="186"/>
      <c r="GJ68" s="113">
        <f>GJ67/FJ67-1</f>
        <v>-0.28137109249360548</v>
      </c>
      <c r="GK68" s="186"/>
      <c r="GL68" s="113">
        <f>GL67/FL67-1</f>
        <v>-0.75104020614650036</v>
      </c>
      <c r="GM68" s="114"/>
      <c r="GN68" s="113">
        <f>GN67/FN67-1</f>
        <v>-0.2628446171118991</v>
      </c>
      <c r="GO68" s="114"/>
      <c r="GP68" s="113">
        <f>GP67/FP67-1</f>
        <v>-0.11438830469351113</v>
      </c>
      <c r="GQ68" s="117"/>
      <c r="GR68" s="243">
        <f>GR67/(ET67+EV67+EX67+EZ67+FB67+FD67+FF67+FH67+FJ67+FL67+FN67+FP67)-1</f>
        <v>-0.54917822059689503</v>
      </c>
      <c r="GS68" s="244"/>
      <c r="GT68" s="113">
        <f>GT67/FT67-1</f>
        <v>-0.69110272459499267</v>
      </c>
      <c r="GU68" s="114"/>
      <c r="GV68" s="113">
        <f>GV67/FV67-1</f>
        <v>-0.38820492243637095</v>
      </c>
      <c r="GW68" s="186"/>
      <c r="GX68" s="114">
        <f>GX67/FX67-1</f>
        <v>-0.34002922811212966</v>
      </c>
      <c r="GY68" s="114"/>
      <c r="GZ68" s="113">
        <f>GZ67/FZ67-1</f>
        <v>11.80771747031323</v>
      </c>
      <c r="HA68" s="114"/>
      <c r="HB68" s="113">
        <f>HB67/GB67-1</f>
        <v>6.6255502650256037</v>
      </c>
      <c r="HC68" s="114"/>
      <c r="HD68" s="113">
        <f>HD67/GD67-1</f>
        <v>4.6327732739155163</v>
      </c>
      <c r="HE68" s="114"/>
      <c r="HF68" s="113">
        <f>HF67/GF67-1</f>
        <v>6.4057294231792126</v>
      </c>
      <c r="HG68" s="114"/>
      <c r="HH68" s="113">
        <f>HH67/GH67-1</f>
        <v>1.3621002494896803</v>
      </c>
      <c r="HI68" s="114"/>
      <c r="HJ68" s="113">
        <f>HJ67/GJ67-1</f>
        <v>5.9803921568627461E-2</v>
      </c>
      <c r="HK68" s="114"/>
      <c r="HL68" s="113">
        <f>HL67/GL67-1</f>
        <v>1.1333678346372795</v>
      </c>
      <c r="HM68" s="114"/>
      <c r="HN68" s="113">
        <f>HN67/GN67-1</f>
        <v>0.18994778067885121</v>
      </c>
      <c r="HO68" s="114"/>
      <c r="HP68" s="113">
        <f>HP67/GP67-1</f>
        <v>0.26276667632010819</v>
      </c>
      <c r="HQ68" s="117"/>
      <c r="HR68" s="243">
        <f>HR67/(FT67+FV67+FX67+FZ67+GB67+GD67+GF67+GH67+GJ67+GL67+GN67+GP67)-1</f>
        <v>0.41723394750200993</v>
      </c>
      <c r="HS68" s="244"/>
      <c r="HT68" s="113">
        <f>HT67/GT67-1</f>
        <v>0.78127216272430933</v>
      </c>
      <c r="HU68" s="114"/>
      <c r="HV68" s="113">
        <f>HV67/GV67-1</f>
        <v>-3.7840987842198026E-2</v>
      </c>
      <c r="HW68" s="114"/>
      <c r="HX68" s="113">
        <f>HX67/GX67-1</f>
        <v>0.51952653192688625</v>
      </c>
      <c r="HY68" s="114"/>
      <c r="HZ68" s="113">
        <f>HZ67/GZ67-1</f>
        <v>-7.822295518738398E-2</v>
      </c>
      <c r="IA68" s="114"/>
      <c r="IB68" s="113">
        <f>IB67/HB67-1</f>
        <v>-0.20283930254476912</v>
      </c>
      <c r="IC68" s="114"/>
      <c r="ID68" s="113">
        <f>ID67/HD67-1</f>
        <v>9.662249757377972E-2</v>
      </c>
      <c r="IE68" s="114"/>
      <c r="IF68" s="113">
        <f>IF67/HF67-1</f>
        <v>4.8538014602987234E-2</v>
      </c>
      <c r="IG68" s="114"/>
      <c r="IH68" s="113">
        <f>IH67/HH67-1</f>
        <v>0.70918751100228827</v>
      </c>
      <c r="II68" s="117"/>
      <c r="IJ68" s="243">
        <f>IJ67/(SUM(GT67:HI67))-1</f>
        <v>0.16556342539102742</v>
      </c>
      <c r="IK68" s="244"/>
    </row>
    <row r="69" spans="2:245" ht="15" customHeight="1" thickTop="1">
      <c r="B69" s="505" t="s">
        <v>36</v>
      </c>
      <c r="C69" s="506"/>
      <c r="D69" s="506"/>
      <c r="E69" s="507"/>
      <c r="F69" s="149">
        <v>69.608000000000004</v>
      </c>
      <c r="G69" s="150"/>
      <c r="H69" s="149">
        <v>56.484999999999999</v>
      </c>
      <c r="I69" s="150"/>
      <c r="J69" s="149">
        <v>122.86199999999999</v>
      </c>
      <c r="K69" s="150"/>
      <c r="L69" s="149">
        <v>43.054000000000002</v>
      </c>
      <c r="M69" s="187"/>
      <c r="N69" s="149">
        <v>46.237000000000002</v>
      </c>
      <c r="O69" s="150"/>
      <c r="P69" s="149">
        <v>48.124000000000002</v>
      </c>
      <c r="Q69" s="160"/>
      <c r="R69" s="137"/>
      <c r="S69" s="138"/>
      <c r="T69" s="149">
        <v>49</v>
      </c>
      <c r="U69" s="150"/>
      <c r="V69" s="149">
        <v>66.23</v>
      </c>
      <c r="W69" s="150"/>
      <c r="X69" s="149">
        <v>93.07</v>
      </c>
      <c r="Y69" s="150"/>
      <c r="Z69" s="149">
        <v>94.759</v>
      </c>
      <c r="AA69" s="187"/>
      <c r="AB69" s="149">
        <v>71</v>
      </c>
      <c r="AC69" s="187"/>
      <c r="AD69" s="149">
        <v>115</v>
      </c>
      <c r="AE69" s="187"/>
      <c r="AF69" s="738">
        <v>84</v>
      </c>
      <c r="AG69" s="138"/>
      <c r="AH69" s="751">
        <v>77</v>
      </c>
      <c r="AI69" s="752"/>
      <c r="AJ69" s="737">
        <v>120</v>
      </c>
      <c r="AK69" s="138"/>
      <c r="AL69" s="737">
        <v>97</v>
      </c>
      <c r="AM69" s="138"/>
      <c r="AN69" s="737">
        <v>106</v>
      </c>
      <c r="AO69" s="138"/>
      <c r="AP69" s="737">
        <v>55</v>
      </c>
      <c r="AQ69" s="138"/>
      <c r="AR69" s="137">
        <f>49+V69+X69+Z69+AB69+AD69+AF69+AH69+AJ69+AL69+AN69+AP69</f>
        <v>1028.059</v>
      </c>
      <c r="AS69" s="138"/>
      <c r="AT69" s="334">
        <v>59.9</v>
      </c>
      <c r="AU69" s="181"/>
      <c r="AV69" s="334">
        <v>73</v>
      </c>
      <c r="AW69" s="181"/>
      <c r="AX69" s="334">
        <v>96.6</v>
      </c>
      <c r="AY69" s="181"/>
      <c r="AZ69" s="334">
        <v>54.5</v>
      </c>
      <c r="BA69" s="181"/>
      <c r="BB69" s="334">
        <v>122.949</v>
      </c>
      <c r="BC69" s="181"/>
      <c r="BD69" s="334">
        <v>151.30000000000001</v>
      </c>
      <c r="BE69" s="181"/>
      <c r="BF69" s="334">
        <v>125.68899999999999</v>
      </c>
      <c r="BG69" s="181"/>
      <c r="BH69" s="729">
        <v>126.94</v>
      </c>
      <c r="BI69" s="730"/>
      <c r="BJ69" s="76"/>
      <c r="BK69" s="77">
        <v>149.11600000000001</v>
      </c>
      <c r="BL69" s="78"/>
      <c r="BM69" s="79">
        <v>103.26600000000001</v>
      </c>
      <c r="BN69" s="80"/>
      <c r="BO69" s="81">
        <v>100.17</v>
      </c>
      <c r="BP69" s="80"/>
      <c r="BQ69" s="82">
        <v>87.5</v>
      </c>
      <c r="BR69" s="725">
        <f>SUM(AT69:BQ69)</f>
        <v>1250.93</v>
      </c>
      <c r="BS69" s="726"/>
      <c r="BT69" s="310">
        <v>52.274000000000001</v>
      </c>
      <c r="BU69" s="362"/>
      <c r="BV69" s="254">
        <v>118.776</v>
      </c>
      <c r="BW69" s="362"/>
      <c r="BX69" s="254">
        <v>86.522000000000006</v>
      </c>
      <c r="BY69" s="362"/>
      <c r="BZ69" s="254">
        <v>93.123999999999995</v>
      </c>
      <c r="CA69" s="362"/>
      <c r="CB69" s="254">
        <v>53.057000000000002</v>
      </c>
      <c r="CC69" s="362"/>
      <c r="CD69" s="254">
        <v>80.721000000000004</v>
      </c>
      <c r="CE69" s="362"/>
      <c r="CF69" s="254">
        <v>87.372</v>
      </c>
      <c r="CG69" s="362"/>
      <c r="CH69" s="418">
        <v>85.978999999999999</v>
      </c>
      <c r="CI69" s="425"/>
      <c r="CJ69" s="418">
        <v>164.58699999999999</v>
      </c>
      <c r="CK69" s="425"/>
      <c r="CL69" s="418">
        <v>189.75</v>
      </c>
      <c r="CM69" s="425"/>
      <c r="CN69" s="418">
        <v>55.887999999999998</v>
      </c>
      <c r="CO69" s="425"/>
      <c r="CP69" s="574">
        <v>128.76499999999999</v>
      </c>
      <c r="CQ69" s="575"/>
      <c r="CR69" s="452">
        <f>BT69+BV69+BX69+BZ69+CB69+CD69+CF69+CH69+CJ69+CL69+CN69+CP69</f>
        <v>1196.8150000000001</v>
      </c>
      <c r="CS69" s="453"/>
      <c r="CT69" s="443">
        <v>31.957999999999998</v>
      </c>
      <c r="CU69" s="310"/>
      <c r="CV69" s="254">
        <v>147.79499999999999</v>
      </c>
      <c r="CW69" s="310"/>
      <c r="CX69" s="254">
        <v>90.248000000000005</v>
      </c>
      <c r="CY69" s="310"/>
      <c r="CZ69" s="254">
        <v>132.946</v>
      </c>
      <c r="DA69" s="310"/>
      <c r="DB69" s="254">
        <v>133.09800000000001</v>
      </c>
      <c r="DC69" s="362"/>
      <c r="DD69" s="310">
        <v>123.41200000000001</v>
      </c>
      <c r="DE69" s="310"/>
      <c r="DF69" s="254">
        <v>152.226</v>
      </c>
      <c r="DG69" s="310"/>
      <c r="DH69" s="254">
        <v>120.108</v>
      </c>
      <c r="DI69" s="310"/>
      <c r="DJ69" s="254">
        <v>92.141999999999996</v>
      </c>
      <c r="DK69" s="310"/>
      <c r="DL69" s="254">
        <v>132.30799999999999</v>
      </c>
      <c r="DM69" s="310"/>
      <c r="DN69" s="254">
        <v>110.736</v>
      </c>
      <c r="DO69" s="310"/>
      <c r="DP69" s="100">
        <v>72.111000000000004</v>
      </c>
      <c r="DQ69" s="101"/>
      <c r="DR69" s="399">
        <f>SUM(CT69:DQ69)</f>
        <v>1339.0880000000004</v>
      </c>
      <c r="DS69" s="400"/>
      <c r="DT69" s="299">
        <v>60.265000000000001</v>
      </c>
      <c r="DU69" s="112"/>
      <c r="DV69" s="100">
        <v>58.454000000000001</v>
      </c>
      <c r="DW69" s="112"/>
      <c r="DX69" s="100">
        <v>54.970999999999997</v>
      </c>
      <c r="DY69" s="112"/>
      <c r="DZ69" s="100">
        <v>81.953000000000003</v>
      </c>
      <c r="EA69" s="266"/>
      <c r="EB69" s="112">
        <v>59.468000000000004</v>
      </c>
      <c r="EC69" s="112"/>
      <c r="ED69" s="100">
        <v>55.417999999999999</v>
      </c>
      <c r="EE69" s="112"/>
      <c r="EF69" s="100">
        <v>100.568</v>
      </c>
      <c r="EG69" s="112"/>
      <c r="EH69" s="100">
        <v>76.715999999999994</v>
      </c>
      <c r="EI69" s="112"/>
      <c r="EJ69" s="100">
        <v>36.164000000000001</v>
      </c>
      <c r="EK69" s="112"/>
      <c r="EL69" s="100">
        <v>92.603999999999999</v>
      </c>
      <c r="EM69" s="112"/>
      <c r="EN69" s="100">
        <v>76.626999999999995</v>
      </c>
      <c r="EO69" s="112"/>
      <c r="EP69" s="100">
        <v>42.372999999999998</v>
      </c>
      <c r="EQ69" s="101"/>
      <c r="ER69" s="259">
        <v>795.58100000000002</v>
      </c>
      <c r="ES69" s="260"/>
      <c r="ET69" s="100">
        <v>50.337000000000003</v>
      </c>
      <c r="EU69" s="112"/>
      <c r="EV69" s="100">
        <v>56.825000000000003</v>
      </c>
      <c r="EW69" s="112"/>
      <c r="EX69" s="100">
        <v>46.223999999999997</v>
      </c>
      <c r="EY69" s="112"/>
      <c r="EZ69" s="100">
        <v>37.162999999999997</v>
      </c>
      <c r="FA69" s="112"/>
      <c r="FB69" s="100">
        <v>57.807000000000002</v>
      </c>
      <c r="FC69" s="112"/>
      <c r="FD69" s="100">
        <v>52.569000000000003</v>
      </c>
      <c r="FE69" s="112"/>
      <c r="FF69" s="100">
        <v>118.806</v>
      </c>
      <c r="FG69" s="112"/>
      <c r="FH69" s="100">
        <v>76.105999999999995</v>
      </c>
      <c r="FI69" s="112"/>
      <c r="FJ69" s="100">
        <v>39.695999999999998</v>
      </c>
      <c r="FK69" s="266"/>
      <c r="FL69" s="112">
        <v>77.451999999999998</v>
      </c>
      <c r="FM69" s="112"/>
      <c r="FN69" s="100">
        <v>32.578000000000003</v>
      </c>
      <c r="FO69" s="112"/>
      <c r="FP69" s="100">
        <v>36.898000000000003</v>
      </c>
      <c r="FQ69" s="101"/>
      <c r="FR69" s="259">
        <v>682.46100000000001</v>
      </c>
      <c r="FS69" s="112"/>
      <c r="FT69" s="299">
        <v>73.841999999999999</v>
      </c>
      <c r="FU69" s="266"/>
      <c r="FV69" s="100">
        <v>38.485999999999997</v>
      </c>
      <c r="FW69" s="266"/>
      <c r="FX69" s="100">
        <v>36.137999999999998</v>
      </c>
      <c r="FY69" s="266"/>
      <c r="FZ69" s="100">
        <v>3.8811689999999999</v>
      </c>
      <c r="GA69" s="266"/>
      <c r="GB69" s="112">
        <v>9.6890000000000001</v>
      </c>
      <c r="GC69" s="112"/>
      <c r="GD69" s="100">
        <v>3.5115029999999998</v>
      </c>
      <c r="GE69" s="112"/>
      <c r="GF69" s="100">
        <v>1.8317600000000001</v>
      </c>
      <c r="GG69" s="112"/>
      <c r="GH69" s="100">
        <v>11.176</v>
      </c>
      <c r="GI69" s="266"/>
      <c r="GJ69" s="100">
        <v>33.048000000000002</v>
      </c>
      <c r="GK69" s="266"/>
      <c r="GL69" s="100">
        <v>18.321000000000002</v>
      </c>
      <c r="GM69" s="112"/>
      <c r="GN69" s="100">
        <v>19.756</v>
      </c>
      <c r="GO69" s="112"/>
      <c r="GP69" s="100">
        <v>33.393000000000001</v>
      </c>
      <c r="GQ69" s="101"/>
      <c r="GR69" s="259">
        <f>FT69+FV69+FX69+FZ69+GB69+GD69+GF69+GH69+GJ69+GL69+GN69+GP69</f>
        <v>283.07343200000003</v>
      </c>
      <c r="GS69" s="260"/>
      <c r="GT69" s="100">
        <v>26.408000000000001</v>
      </c>
      <c r="GU69" s="112"/>
      <c r="GV69" s="100">
        <v>47.580443000000002</v>
      </c>
      <c r="GW69" s="266"/>
      <c r="GX69" s="112">
        <v>38.600999999999999</v>
      </c>
      <c r="GY69" s="112"/>
      <c r="GZ69" s="100">
        <v>56.245621</v>
      </c>
      <c r="HA69" s="112"/>
      <c r="HB69" s="100">
        <v>70.576999999999998</v>
      </c>
      <c r="HC69" s="112"/>
      <c r="HD69" s="100">
        <v>52.460299999999997</v>
      </c>
      <c r="HE69" s="112"/>
      <c r="HF69" s="100">
        <v>29.842556999999999</v>
      </c>
      <c r="HG69" s="112"/>
      <c r="HH69" s="100">
        <v>48.945</v>
      </c>
      <c r="HI69" s="112"/>
      <c r="HJ69" s="100">
        <v>27.123999999999999</v>
      </c>
      <c r="HK69" s="112"/>
      <c r="HL69" s="100">
        <v>50.017000000000003</v>
      </c>
      <c r="HM69" s="112"/>
      <c r="HN69" s="100">
        <v>34.578000000000003</v>
      </c>
      <c r="HO69" s="112"/>
      <c r="HP69" s="100">
        <v>36.985999999999997</v>
      </c>
      <c r="HQ69" s="101"/>
      <c r="HR69" s="255">
        <f>GT69+GV69+GX69+GZ69+HB69+HD69+HF69+HH69+HJ69+HL69+HN69+HP69</f>
        <v>519.36492099999998</v>
      </c>
      <c r="HS69" s="256"/>
      <c r="HT69" s="100">
        <v>43.18</v>
      </c>
      <c r="HU69" s="112"/>
      <c r="HV69" s="100">
        <v>29.81</v>
      </c>
      <c r="HW69" s="112"/>
      <c r="HX69" s="100">
        <v>54.868000000000002</v>
      </c>
      <c r="HY69" s="112"/>
      <c r="HZ69" s="100">
        <v>55.906999999999996</v>
      </c>
      <c r="IA69" s="112"/>
      <c r="IB69" s="100">
        <v>55.58</v>
      </c>
      <c r="IC69" s="112"/>
      <c r="ID69" s="100">
        <v>40.436999999999998</v>
      </c>
      <c r="IE69" s="112"/>
      <c r="IF69" s="100">
        <v>35.405999999999999</v>
      </c>
      <c r="IG69" s="112"/>
      <c r="IH69" s="100">
        <v>55.853999999999999</v>
      </c>
      <c r="II69" s="101"/>
      <c r="IJ69" s="255">
        <f>+HX69+HT69+HV69+HZ69+IB69+ID69+IF69+IH69</f>
        <v>371.04199999999997</v>
      </c>
      <c r="IK69" s="256"/>
    </row>
    <row r="70" spans="2:245" ht="15" customHeight="1" thickBot="1">
      <c r="B70" s="524" t="s">
        <v>37</v>
      </c>
      <c r="C70" s="525"/>
      <c r="D70" s="525"/>
      <c r="E70" s="526"/>
      <c r="F70" s="113">
        <v>0.97599999999999998</v>
      </c>
      <c r="G70" s="114"/>
      <c r="H70" s="113">
        <v>0.29199999999999998</v>
      </c>
      <c r="I70" s="114"/>
      <c r="J70" s="113">
        <v>2.0859999999999999</v>
      </c>
      <c r="K70" s="114"/>
      <c r="L70" s="113">
        <v>-0.22700000000000001</v>
      </c>
      <c r="M70" s="186"/>
      <c r="N70" s="113">
        <v>0.156</v>
      </c>
      <c r="O70" s="114"/>
      <c r="P70" s="113">
        <v>0.70899999999999996</v>
      </c>
      <c r="Q70" s="117"/>
      <c r="R70" s="139"/>
      <c r="S70" s="140"/>
      <c r="T70" s="113">
        <v>-0.57299999999999995</v>
      </c>
      <c r="U70" s="114"/>
      <c r="V70" s="113">
        <v>-2.5999999999999999E-2</v>
      </c>
      <c r="W70" s="114"/>
      <c r="X70" s="113">
        <v>0.58799999999999997</v>
      </c>
      <c r="Y70" s="114"/>
      <c r="Z70" s="113">
        <v>0.14799999999999999</v>
      </c>
      <c r="AA70" s="186"/>
      <c r="AB70" s="113">
        <v>7.8E-2</v>
      </c>
      <c r="AC70" s="186"/>
      <c r="AD70" s="113">
        <v>1.3540000000000001</v>
      </c>
      <c r="AE70" s="186"/>
      <c r="AF70" s="140">
        <v>0.20399999999999999</v>
      </c>
      <c r="AG70" s="140"/>
      <c r="AH70" s="186">
        <v>0.372</v>
      </c>
      <c r="AI70" s="140"/>
      <c r="AJ70" s="186">
        <v>-2.5999999999999999E-2</v>
      </c>
      <c r="AK70" s="140"/>
      <c r="AL70" s="186">
        <v>1.2529999999999999</v>
      </c>
      <c r="AM70" s="140"/>
      <c r="AN70" s="186">
        <v>1.296</v>
      </c>
      <c r="AO70" s="140"/>
      <c r="AP70" s="186">
        <v>0.14399999999999999</v>
      </c>
      <c r="AQ70" s="140"/>
      <c r="AR70" s="139">
        <v>0.247</v>
      </c>
      <c r="AS70" s="140"/>
      <c r="AT70" s="382">
        <v>0.23300000000000001</v>
      </c>
      <c r="AU70" s="710"/>
      <c r="AV70" s="382">
        <v>0.10271903323262843</v>
      </c>
      <c r="AW70" s="710"/>
      <c r="AX70" s="382">
        <v>3.7593984962406068E-2</v>
      </c>
      <c r="AY70" s="710"/>
      <c r="AZ70" s="382">
        <v>-0.42485674183982525</v>
      </c>
      <c r="BA70" s="710"/>
      <c r="BB70" s="382">
        <v>0.73167605633802824</v>
      </c>
      <c r="BC70" s="710"/>
      <c r="BD70" s="382">
        <v>0.31109185441941078</v>
      </c>
      <c r="BE70" s="710"/>
      <c r="BF70" s="382">
        <v>0.49918891194923543</v>
      </c>
      <c r="BG70" s="710"/>
      <c r="BH70" s="157">
        <v>0.63800000000000001</v>
      </c>
      <c r="BI70" s="188"/>
      <c r="BJ70" s="158">
        <v>0.24643495996121523</v>
      </c>
      <c r="BK70" s="158"/>
      <c r="BL70" s="157">
        <v>6.4000000000000001E-2</v>
      </c>
      <c r="BM70" s="188"/>
      <c r="BN70" s="158">
        <v>-5.6000000000000001E-2</v>
      </c>
      <c r="BO70" s="188"/>
      <c r="BP70" s="158">
        <v>0.58899999999999997</v>
      </c>
      <c r="BQ70" s="159"/>
      <c r="BR70" s="594">
        <v>0.216</v>
      </c>
      <c r="BS70" s="159"/>
      <c r="BT70" s="511">
        <f t="shared" ref="BT70" si="230">1-(BT69/AT69)</f>
        <v>0.12731218697829716</v>
      </c>
      <c r="BU70" s="140"/>
      <c r="BV70" s="424">
        <f t="shared" ref="BV70" si="231">1-(BV69/AV69)</f>
        <v>-0.62706849315068491</v>
      </c>
      <c r="BW70" s="140"/>
      <c r="BX70" s="424">
        <f t="shared" ref="BX70" si="232">1-(BX69/AX69)</f>
        <v>0.10432712215320905</v>
      </c>
      <c r="BY70" s="140"/>
      <c r="BZ70" s="424">
        <f t="shared" ref="BZ70" si="233">1-(BZ69/AZ69)</f>
        <v>-0.70869724770642195</v>
      </c>
      <c r="CA70" s="140"/>
      <c r="CB70" s="424">
        <f t="shared" ref="CB70" si="234">1-(CB69/BB69)</f>
        <v>0.56846334659086284</v>
      </c>
      <c r="CC70" s="140"/>
      <c r="CD70" s="424">
        <f t="shared" ref="CD70" si="235">1-(CD69/BD69)</f>
        <v>0.46648380700594849</v>
      </c>
      <c r="CE70" s="140"/>
      <c r="CF70" s="424">
        <f t="shared" ref="CF70" si="236">1-(CF69/BF69)</f>
        <v>0.30485563573582408</v>
      </c>
      <c r="CG70" s="140"/>
      <c r="CH70" s="424">
        <f t="shared" ref="CH70" si="237">1-(CH69/BH69)</f>
        <v>0.32268000630218996</v>
      </c>
      <c r="CI70" s="140"/>
      <c r="CJ70" s="424" t="e">
        <f t="shared" ref="CJ70" si="238">1-(CJ69/BJ69)</f>
        <v>#DIV/0!</v>
      </c>
      <c r="CK70" s="140"/>
      <c r="CL70" s="424" t="e">
        <f t="shared" ref="CL70" si="239">1-(CL69/BL69)</f>
        <v>#DIV/0!</v>
      </c>
      <c r="CM70" s="140"/>
      <c r="CN70" s="424" t="e">
        <f t="shared" ref="CN70" si="240">1-(CN69/BN69)</f>
        <v>#DIV/0!</v>
      </c>
      <c r="CO70" s="140"/>
      <c r="CP70" s="113">
        <v>0.45800000000000002</v>
      </c>
      <c r="CQ70" s="117"/>
      <c r="CR70" s="397">
        <v>3.0000000000000001E-3</v>
      </c>
      <c r="CS70" s="186"/>
      <c r="CT70" s="328">
        <v>-0.38864445039599038</v>
      </c>
      <c r="CU70" s="114"/>
      <c r="CV70" s="113">
        <v>0.24431703374419067</v>
      </c>
      <c r="CW70" s="114"/>
      <c r="CX70" s="113">
        <v>4.3064191766255977E-2</v>
      </c>
      <c r="CY70" s="114"/>
      <c r="CZ70" s="113">
        <v>0.42762338387526322</v>
      </c>
      <c r="DA70" s="114"/>
      <c r="DB70" s="113">
        <v>1.5085851065834857</v>
      </c>
      <c r="DC70" s="114"/>
      <c r="DD70" s="113">
        <v>0.52887104966489518</v>
      </c>
      <c r="DE70" s="114"/>
      <c r="DF70" s="113">
        <v>0.74199999999999999</v>
      </c>
      <c r="DG70" s="114"/>
      <c r="DH70" s="113">
        <v>0.39700000000000002</v>
      </c>
      <c r="DI70" s="114"/>
      <c r="DJ70" s="113">
        <v>-0.44</v>
      </c>
      <c r="DK70" s="114"/>
      <c r="DL70" s="113">
        <v>-0.30299999999999999</v>
      </c>
      <c r="DM70" s="114"/>
      <c r="DN70" s="113">
        <v>0.98099999999999998</v>
      </c>
      <c r="DO70" s="114"/>
      <c r="DP70" s="113">
        <v>-0.437</v>
      </c>
      <c r="DQ70" s="117"/>
      <c r="DR70" s="397">
        <v>0.11799999999999999</v>
      </c>
      <c r="DS70" s="398"/>
      <c r="DT70" s="328">
        <v>0.88600000000000001</v>
      </c>
      <c r="DU70" s="114"/>
      <c r="DV70" s="113">
        <v>-0.60399999999999998</v>
      </c>
      <c r="DW70" s="114"/>
      <c r="DX70" s="113">
        <v>-0.39100000000000001</v>
      </c>
      <c r="DY70" s="114"/>
      <c r="DZ70" s="113">
        <v>-0.38400000000000001</v>
      </c>
      <c r="EA70" s="186"/>
      <c r="EB70" s="114">
        <v>-0.55300000000000005</v>
      </c>
      <c r="EC70" s="114"/>
      <c r="ED70" s="113">
        <v>-0.55095128512624381</v>
      </c>
      <c r="EE70" s="114"/>
      <c r="EF70" s="113">
        <v>-0.33900000000000002</v>
      </c>
      <c r="EG70" s="114"/>
      <c r="EH70" s="113">
        <v>-0.36127485263263071</v>
      </c>
      <c r="EI70" s="114"/>
      <c r="EJ70" s="113">
        <v>-0.60751882963252368</v>
      </c>
      <c r="EK70" s="114"/>
      <c r="EL70" s="113">
        <v>-0.30008767421471105</v>
      </c>
      <c r="EM70" s="114"/>
      <c r="EN70" s="277">
        <v>-0.308</v>
      </c>
      <c r="EO70" s="278"/>
      <c r="EP70" s="277">
        <v>-0.41199999999999998</v>
      </c>
      <c r="EQ70" s="342"/>
      <c r="ER70" s="368">
        <v>-0.40587847848685088</v>
      </c>
      <c r="ES70" s="369"/>
      <c r="ET70" s="277">
        <v>-0.16473906911142444</v>
      </c>
      <c r="EU70" s="278"/>
      <c r="EV70" s="277">
        <v>-2.7868067198138724E-2</v>
      </c>
      <c r="EW70" s="278"/>
      <c r="EX70" s="277">
        <v>-0.159120263411617</v>
      </c>
      <c r="EY70" s="278"/>
      <c r="EZ70" s="277">
        <v>-0.54653276878210688</v>
      </c>
      <c r="FA70" s="278"/>
      <c r="FB70" s="277">
        <v>-2.7930988094437392E-2</v>
      </c>
      <c r="FC70" s="278"/>
      <c r="FD70" s="277">
        <v>-5.1409289400555669E-2</v>
      </c>
      <c r="FE70" s="278"/>
      <c r="FF70" s="277">
        <v>0.18134993238405861</v>
      </c>
      <c r="FG70" s="278"/>
      <c r="FH70" s="277">
        <v>-7.9514051827519472E-3</v>
      </c>
      <c r="FI70" s="278"/>
      <c r="FJ70" s="277">
        <v>-9.3996136456684476E-2</v>
      </c>
      <c r="FK70" s="366"/>
      <c r="FL70" s="278">
        <v>-0.16362144183836558</v>
      </c>
      <c r="FM70" s="278"/>
      <c r="FN70" s="277">
        <v>-0.57484959609537101</v>
      </c>
      <c r="FO70" s="278"/>
      <c r="FP70" s="277">
        <v>-0.1292096382130129</v>
      </c>
      <c r="FQ70" s="342"/>
      <c r="FR70" s="368">
        <v>-0.14287490533407177</v>
      </c>
      <c r="FS70" s="278"/>
      <c r="FT70" s="318">
        <f>FT69/ET69-1</f>
        <v>0.46695273854222519</v>
      </c>
      <c r="FU70" s="229"/>
      <c r="FV70" s="113">
        <f>FV69/EV69-1</f>
        <v>-0.3227276726792786</v>
      </c>
      <c r="FW70" s="186"/>
      <c r="FX70" s="113">
        <f>FX69/EX69-1</f>
        <v>-0.21819833852544135</v>
      </c>
      <c r="FY70" s="186"/>
      <c r="FZ70" s="113">
        <f>FZ69/EZ69-1</f>
        <v>-0.89556362511099752</v>
      </c>
      <c r="GA70" s="186"/>
      <c r="GB70" s="114">
        <f>GB69/FB69-1</f>
        <v>-0.83239054093794873</v>
      </c>
      <c r="GC70" s="114"/>
      <c r="GD70" s="113">
        <f>GD69/FD69-1</f>
        <v>-0.93320202020202025</v>
      </c>
      <c r="GE70" s="114"/>
      <c r="GF70" s="113">
        <f>GF69/FF69-1</f>
        <v>-0.98458192347187856</v>
      </c>
      <c r="GG70" s="114"/>
      <c r="GH70" s="113">
        <f>GH69/FH69-1</f>
        <v>-0.85315218248232727</v>
      </c>
      <c r="GI70" s="186"/>
      <c r="GJ70" s="113">
        <f>GJ69/FJ69-1</f>
        <v>-0.16747279322853681</v>
      </c>
      <c r="GK70" s="186"/>
      <c r="GL70" s="113">
        <f>GL69/FL69-1</f>
        <v>-0.76345349377679073</v>
      </c>
      <c r="GM70" s="114"/>
      <c r="GN70" s="113">
        <f>GN69/FN69-1</f>
        <v>-0.39357848855055566</v>
      </c>
      <c r="GO70" s="114"/>
      <c r="GP70" s="113">
        <f>GP69/FP69-1</f>
        <v>-9.4991598460621218E-2</v>
      </c>
      <c r="GQ70" s="117"/>
      <c r="GR70" s="243">
        <f>GR69/(ET69+EV69+EX69+EZ69+FB69+FD69+FF69+FH69+FJ69+FL69+FN69+FP69)-1</f>
        <v>-0.58521669077060812</v>
      </c>
      <c r="GS70" s="244"/>
      <c r="GT70" s="113">
        <f>GT69/FT69-1</f>
        <v>-0.64237155006635782</v>
      </c>
      <c r="GU70" s="114"/>
      <c r="GV70" s="113">
        <f>GV69/FV69-1</f>
        <v>0.23630522787507169</v>
      </c>
      <c r="GW70" s="186"/>
      <c r="GX70" s="114">
        <f>GX69/FX69-1</f>
        <v>6.815540428357969E-2</v>
      </c>
      <c r="GY70" s="114"/>
      <c r="GZ70" s="113">
        <f>GZ69/FZ69-1</f>
        <v>13.491927818654638</v>
      </c>
      <c r="HA70" s="114"/>
      <c r="HB70" s="113">
        <f>HB69/GB69-1</f>
        <v>6.2842398596346367</v>
      </c>
      <c r="HC70" s="114"/>
      <c r="HD70" s="113">
        <f>HD69/GD69-1</f>
        <v>13.939557220939296</v>
      </c>
      <c r="HE70" s="114"/>
      <c r="HF70" s="113">
        <f>HF69/GF69-1</f>
        <v>15.291739638380573</v>
      </c>
      <c r="HG70" s="114"/>
      <c r="HH70" s="113">
        <f>HH69/GH69-1</f>
        <v>3.3794738725841089</v>
      </c>
      <c r="HI70" s="114"/>
      <c r="HJ70" s="113">
        <f>HJ69/GJ69-1</f>
        <v>-0.17925441781650941</v>
      </c>
      <c r="HK70" s="114"/>
      <c r="HL70" s="113">
        <f>HL69/GL69-1</f>
        <v>1.7300365700562197</v>
      </c>
      <c r="HM70" s="114"/>
      <c r="HN70" s="113">
        <f>HN69/GN69-1</f>
        <v>0.75025308766956877</v>
      </c>
      <c r="HO70" s="114"/>
      <c r="HP70" s="113">
        <f>HP69/GP69-1</f>
        <v>0.1075974006528313</v>
      </c>
      <c r="HQ70" s="117"/>
      <c r="HR70" s="243">
        <f>HR69/(FT69+FV69+FX69+FZ69+GB69+GD69+GF69+GH69+GJ69+GL69+GN69+GP69)-1</f>
        <v>0.83473566321829851</v>
      </c>
      <c r="HS70" s="244"/>
      <c r="HT70" s="113">
        <f>HT69/GT69-1</f>
        <v>0.63511057255377157</v>
      </c>
      <c r="HU70" s="114"/>
      <c r="HV70" s="113">
        <f>HV69/GV69-1</f>
        <v>-0.37348208380489445</v>
      </c>
      <c r="HW70" s="114"/>
      <c r="HX70" s="113">
        <f>HX69/GX69-1</f>
        <v>0.42141395300639894</v>
      </c>
      <c r="HY70" s="114"/>
      <c r="HZ70" s="113">
        <f>HZ69/GZ69-1</f>
        <v>-6.020397570150493E-3</v>
      </c>
      <c r="IA70" s="114"/>
      <c r="IB70" s="113">
        <f>IB69/HB69-1</f>
        <v>-0.21249132153534434</v>
      </c>
      <c r="IC70" s="114"/>
      <c r="ID70" s="113">
        <f>ID69/HD69-1</f>
        <v>-0.22918854829270896</v>
      </c>
      <c r="IE70" s="114"/>
      <c r="IF70" s="113">
        <f>IF69/HF69-1</f>
        <v>0.18642648483506297</v>
      </c>
      <c r="IG70" s="114"/>
      <c r="IH70" s="113">
        <f>IH69/HH69-1</f>
        <v>0.1411584431504751</v>
      </c>
      <c r="II70" s="117"/>
      <c r="IJ70" s="243">
        <f>IJ69/(SUM(GT69:HI69))-1</f>
        <v>1.0308074284621771E-3</v>
      </c>
      <c r="IK70" s="244"/>
    </row>
    <row r="71" spans="2:245" ht="15" customHeight="1" thickTop="1">
      <c r="B71" s="505" t="s">
        <v>38</v>
      </c>
      <c r="C71" s="506"/>
      <c r="D71" s="506"/>
      <c r="E71" s="507"/>
      <c r="F71" s="149">
        <v>136.40299999999999</v>
      </c>
      <c r="G71" s="150"/>
      <c r="H71" s="149">
        <v>81.536000000000001</v>
      </c>
      <c r="I71" s="150"/>
      <c r="J71" s="149">
        <v>73.588999999999999</v>
      </c>
      <c r="K71" s="150"/>
      <c r="L71" s="149">
        <v>189.36799999999999</v>
      </c>
      <c r="M71" s="187"/>
      <c r="N71" s="149">
        <v>91.918999999999997</v>
      </c>
      <c r="O71" s="150"/>
      <c r="P71" s="149">
        <v>91.501000000000005</v>
      </c>
      <c r="Q71" s="160"/>
      <c r="R71" s="137"/>
      <c r="S71" s="138"/>
      <c r="T71" s="149">
        <v>77</v>
      </c>
      <c r="U71" s="150"/>
      <c r="V71" s="149">
        <v>131.399</v>
      </c>
      <c r="W71" s="150"/>
      <c r="X71" s="149">
        <v>63.307000000000002</v>
      </c>
      <c r="Y71" s="150"/>
      <c r="Z71" s="149">
        <v>77.605000000000004</v>
      </c>
      <c r="AA71" s="187"/>
      <c r="AB71" s="149">
        <v>86</v>
      </c>
      <c r="AC71" s="187"/>
      <c r="AD71" s="149">
        <v>116</v>
      </c>
      <c r="AE71" s="187"/>
      <c r="AF71" s="738">
        <v>31</v>
      </c>
      <c r="AG71" s="138"/>
      <c r="AH71" s="751">
        <v>85</v>
      </c>
      <c r="AI71" s="752"/>
      <c r="AJ71" s="737">
        <v>76</v>
      </c>
      <c r="AK71" s="138"/>
      <c r="AL71" s="737">
        <v>59</v>
      </c>
      <c r="AM71" s="138"/>
      <c r="AN71" s="737">
        <v>59</v>
      </c>
      <c r="AO71" s="138"/>
      <c r="AP71" s="737">
        <v>36</v>
      </c>
      <c r="AQ71" s="138"/>
      <c r="AR71" s="137">
        <f>77+V71+X71+Z71+AB71+AD71+AF71+AH71+AJ71+AL71+AN71+AP71</f>
        <v>897.31100000000004</v>
      </c>
      <c r="AS71" s="138"/>
      <c r="AT71" s="737">
        <v>105.9</v>
      </c>
      <c r="AU71" s="738"/>
      <c r="AV71" s="334">
        <v>107.2</v>
      </c>
      <c r="AW71" s="181"/>
      <c r="AX71" s="334">
        <v>123.07</v>
      </c>
      <c r="AY71" s="181"/>
      <c r="AZ71" s="334">
        <v>48.3</v>
      </c>
      <c r="BA71" s="181"/>
      <c r="BB71" s="334">
        <v>64</v>
      </c>
      <c r="BC71" s="181"/>
      <c r="BD71" s="334">
        <v>68.900000000000006</v>
      </c>
      <c r="BE71" s="181"/>
      <c r="BF71" s="334">
        <v>84.396000000000001</v>
      </c>
      <c r="BG71" s="181"/>
      <c r="BH71" s="739">
        <v>41.512999999999998</v>
      </c>
      <c r="BI71" s="740"/>
      <c r="BJ71" s="83"/>
      <c r="BK71" s="84">
        <v>57.219000000000001</v>
      </c>
      <c r="BL71" s="85"/>
      <c r="BM71" s="86">
        <v>48.116</v>
      </c>
      <c r="BN71" s="83"/>
      <c r="BO71" s="87">
        <v>21.475999999999999</v>
      </c>
      <c r="BP71" s="83"/>
      <c r="BQ71" s="88">
        <v>50.073</v>
      </c>
      <c r="BR71" s="725">
        <f>SUM(AT71:BQ71)</f>
        <v>820.16300000000001</v>
      </c>
      <c r="BS71" s="726"/>
      <c r="BT71" s="310">
        <v>100.038</v>
      </c>
      <c r="BU71" s="362"/>
      <c r="BV71" s="254">
        <v>65.191000000000003</v>
      </c>
      <c r="BW71" s="362"/>
      <c r="BX71" s="254">
        <v>78.263999999999996</v>
      </c>
      <c r="BY71" s="362"/>
      <c r="BZ71" s="254">
        <v>60.087000000000003</v>
      </c>
      <c r="CA71" s="362"/>
      <c r="CB71" s="254">
        <v>57.173999999999999</v>
      </c>
      <c r="CC71" s="362"/>
      <c r="CD71" s="254">
        <v>50.66</v>
      </c>
      <c r="CE71" s="362"/>
      <c r="CF71" s="254">
        <v>16.292999999999999</v>
      </c>
      <c r="CG71" s="362"/>
      <c r="CH71" s="418">
        <v>87.471999999999994</v>
      </c>
      <c r="CI71" s="425"/>
      <c r="CJ71" s="418">
        <v>59.292999999999999</v>
      </c>
      <c r="CK71" s="425"/>
      <c r="CL71" s="418">
        <v>45.661000000000001</v>
      </c>
      <c r="CM71" s="425"/>
      <c r="CN71" s="418">
        <v>75.462999999999994</v>
      </c>
      <c r="CO71" s="425"/>
      <c r="CP71" s="254">
        <v>32.591000000000001</v>
      </c>
      <c r="CQ71" s="341"/>
      <c r="CR71" s="452">
        <f>BT71+BV71+BX71+BZ71+CB71+CD71+CF71+CH71+CJ71+CL71+CN71+CP71</f>
        <v>728.18700000000001</v>
      </c>
      <c r="CS71" s="453"/>
      <c r="CT71" s="443">
        <v>63.481999999999999</v>
      </c>
      <c r="CU71" s="310"/>
      <c r="CV71" s="254">
        <v>63.765999999999998</v>
      </c>
      <c r="CW71" s="310"/>
      <c r="CX71" s="254">
        <v>144.67500000000001</v>
      </c>
      <c r="CY71" s="310"/>
      <c r="CZ71" s="254">
        <v>81.105999999999995</v>
      </c>
      <c r="DA71" s="310"/>
      <c r="DB71" s="254">
        <v>36.993000000000002</v>
      </c>
      <c r="DC71" s="362"/>
      <c r="DD71" s="310">
        <v>68.567999999999998</v>
      </c>
      <c r="DE71" s="310"/>
      <c r="DF71" s="254">
        <v>40.771999999999998</v>
      </c>
      <c r="DG71" s="310"/>
      <c r="DH71" s="254">
        <v>72.763000000000005</v>
      </c>
      <c r="DI71" s="310"/>
      <c r="DJ71" s="254">
        <v>46.777000000000001</v>
      </c>
      <c r="DK71" s="310"/>
      <c r="DL71" s="254">
        <v>35.305</v>
      </c>
      <c r="DM71" s="310"/>
      <c r="DN71" s="254">
        <v>76.715000000000003</v>
      </c>
      <c r="DO71" s="310"/>
      <c r="DP71" s="100">
        <v>74.031999999999996</v>
      </c>
      <c r="DQ71" s="101"/>
      <c r="DR71" s="399">
        <f>SUM(CT71:DQ71)</f>
        <v>804.95400000000006</v>
      </c>
      <c r="DS71" s="400"/>
      <c r="DT71" s="299">
        <v>56.372</v>
      </c>
      <c r="DU71" s="112"/>
      <c r="DV71" s="100">
        <v>26.326000000000001</v>
      </c>
      <c r="DW71" s="112"/>
      <c r="DX71" s="100">
        <v>69.071299999999994</v>
      </c>
      <c r="DY71" s="112"/>
      <c r="DZ71" s="100">
        <v>41.09</v>
      </c>
      <c r="EA71" s="266"/>
      <c r="EB71" s="112">
        <v>39.719000000000001</v>
      </c>
      <c r="EC71" s="112"/>
      <c r="ED71" s="100">
        <v>59.256</v>
      </c>
      <c r="EE71" s="112"/>
      <c r="EF71" s="100">
        <v>30.309000000000001</v>
      </c>
      <c r="EG71" s="112"/>
      <c r="EH71" s="100">
        <v>46.765000000000001</v>
      </c>
      <c r="EI71" s="112"/>
      <c r="EJ71" s="100">
        <v>38.290999999999997</v>
      </c>
      <c r="EK71" s="112"/>
      <c r="EL71" s="100">
        <v>38.512</v>
      </c>
      <c r="EM71" s="112"/>
      <c r="EN71" s="100">
        <v>28.96</v>
      </c>
      <c r="EO71" s="112"/>
      <c r="EP71" s="100">
        <v>40.75</v>
      </c>
      <c r="EQ71" s="101"/>
      <c r="ER71" s="259">
        <v>515.42129999999997</v>
      </c>
      <c r="ES71" s="260"/>
      <c r="ET71" s="100">
        <v>20.552</v>
      </c>
      <c r="EU71" s="112"/>
      <c r="EV71" s="100">
        <v>35.216999999999999</v>
      </c>
      <c r="EW71" s="112"/>
      <c r="EX71" s="100">
        <v>33.368000000000002</v>
      </c>
      <c r="EY71" s="112"/>
      <c r="EZ71" s="100">
        <v>42.249000000000002</v>
      </c>
      <c r="FA71" s="112"/>
      <c r="FB71" s="100">
        <v>24.398</v>
      </c>
      <c r="FC71" s="112"/>
      <c r="FD71" s="100">
        <v>53.709000000000003</v>
      </c>
      <c r="FE71" s="112"/>
      <c r="FF71" s="100">
        <v>54.249000000000002</v>
      </c>
      <c r="FG71" s="112"/>
      <c r="FH71" s="100">
        <v>59.573</v>
      </c>
      <c r="FI71" s="112"/>
      <c r="FJ71" s="100">
        <v>25.594999999999999</v>
      </c>
      <c r="FK71" s="266"/>
      <c r="FL71" s="112">
        <v>54.493000000000002</v>
      </c>
      <c r="FM71" s="112"/>
      <c r="FN71" s="100">
        <v>23.535</v>
      </c>
      <c r="FO71" s="112"/>
      <c r="FP71" s="100">
        <v>21.587</v>
      </c>
      <c r="FQ71" s="101"/>
      <c r="FR71" s="259">
        <v>448.52499999999998</v>
      </c>
      <c r="FS71" s="112"/>
      <c r="FT71" s="299">
        <v>34.798000000000002</v>
      </c>
      <c r="FU71" s="266"/>
      <c r="FV71" s="100">
        <v>50.86</v>
      </c>
      <c r="FW71" s="266"/>
      <c r="FX71" s="100">
        <v>39.131999999999998</v>
      </c>
      <c r="FY71" s="266"/>
      <c r="FZ71" s="100">
        <v>1.899689</v>
      </c>
      <c r="GA71" s="266"/>
      <c r="GB71" s="112">
        <v>1.4419999999999999</v>
      </c>
      <c r="GC71" s="112"/>
      <c r="GD71" s="100">
        <v>8.69</v>
      </c>
      <c r="GE71" s="112"/>
      <c r="GF71" s="100">
        <v>6.29</v>
      </c>
      <c r="GG71" s="112"/>
      <c r="GH71" s="100">
        <v>15.278</v>
      </c>
      <c r="GI71" s="266"/>
      <c r="GJ71" s="100">
        <v>13.872</v>
      </c>
      <c r="GK71" s="266"/>
      <c r="GL71" s="100">
        <v>14.528</v>
      </c>
      <c r="GM71" s="112"/>
      <c r="GN71" s="100">
        <v>21.608000000000001</v>
      </c>
      <c r="GO71" s="112"/>
      <c r="GP71" s="100">
        <v>18.402000000000001</v>
      </c>
      <c r="GQ71" s="101"/>
      <c r="GR71" s="259">
        <f>FT71+FV71+FX71+FZ71+GB71+GD71+GF71+GH71+GJ71+GL71+GN71+GP71</f>
        <v>226.799689</v>
      </c>
      <c r="GS71" s="260"/>
      <c r="GT71" s="100">
        <v>7.1505999999999998</v>
      </c>
      <c r="GU71" s="112"/>
      <c r="GV71" s="100">
        <v>7.0810000000000004</v>
      </c>
      <c r="GW71" s="266"/>
      <c r="GX71" s="112">
        <v>11.074999999999999</v>
      </c>
      <c r="GY71" s="112"/>
      <c r="GZ71" s="100">
        <v>17.793975</v>
      </c>
      <c r="HA71" s="112"/>
      <c r="HB71" s="100">
        <v>14.303000000000001</v>
      </c>
      <c r="HC71" s="112"/>
      <c r="HD71" s="100">
        <v>16.268000000000001</v>
      </c>
      <c r="HE71" s="112"/>
      <c r="HF71" s="100">
        <v>30.305</v>
      </c>
      <c r="HG71" s="112"/>
      <c r="HH71" s="100">
        <v>13.542</v>
      </c>
      <c r="HI71" s="112"/>
      <c r="HJ71" s="100">
        <v>22.602</v>
      </c>
      <c r="HK71" s="112"/>
      <c r="HL71" s="100">
        <v>20.062000000000001</v>
      </c>
      <c r="HM71" s="112"/>
      <c r="HN71" s="100">
        <v>14.643000000000001</v>
      </c>
      <c r="HO71" s="112"/>
      <c r="HP71" s="100">
        <v>28.419</v>
      </c>
      <c r="HQ71" s="101"/>
      <c r="HR71" s="255">
        <f>GT71+GV71+GX71+GZ71+HB71+HD71+HF71+HH71+HJ71+HL71+HN71+HP71</f>
        <v>203.24457500000003</v>
      </c>
      <c r="HS71" s="256"/>
      <c r="HT71" s="100">
        <v>16.597000000000001</v>
      </c>
      <c r="HU71" s="112"/>
      <c r="HV71" s="100">
        <v>22.783000000000001</v>
      </c>
      <c r="HW71" s="112"/>
      <c r="HX71" s="100">
        <v>20.616</v>
      </c>
      <c r="HY71" s="112"/>
      <c r="HZ71" s="100">
        <v>12.340999999999999</v>
      </c>
      <c r="IA71" s="112"/>
      <c r="IB71" s="100">
        <v>12.083</v>
      </c>
      <c r="IC71" s="112"/>
      <c r="ID71" s="100">
        <v>34.932000000000002</v>
      </c>
      <c r="IE71" s="112"/>
      <c r="IF71" s="100">
        <v>27.661000000000001</v>
      </c>
      <c r="IG71" s="112"/>
      <c r="IH71" s="100">
        <v>50.948</v>
      </c>
      <c r="II71" s="101"/>
      <c r="IJ71" s="255">
        <f>HT71+HV71+HX71+HZ71+IB71+ID71+IF71+IH71</f>
        <v>197.96100000000001</v>
      </c>
      <c r="IK71" s="256"/>
    </row>
    <row r="72" spans="2:245" ht="15" customHeight="1" thickBot="1">
      <c r="B72" s="533" t="s">
        <v>39</v>
      </c>
      <c r="C72" s="534"/>
      <c r="D72" s="534"/>
      <c r="E72" s="535"/>
      <c r="F72" s="151">
        <v>0.16200000000000001</v>
      </c>
      <c r="G72" s="161"/>
      <c r="H72" s="151">
        <v>0.46700000000000003</v>
      </c>
      <c r="I72" s="161"/>
      <c r="J72" s="151">
        <v>1.768</v>
      </c>
      <c r="K72" s="161"/>
      <c r="L72" s="151">
        <v>2.2669999999999999</v>
      </c>
      <c r="M72" s="144"/>
      <c r="N72" s="151">
        <v>1.1100000000000001</v>
      </c>
      <c r="O72" s="161"/>
      <c r="P72" s="151">
        <v>0.80600000000000005</v>
      </c>
      <c r="Q72" s="162"/>
      <c r="R72" s="124"/>
      <c r="S72" s="125"/>
      <c r="T72" s="151">
        <v>-0.9</v>
      </c>
      <c r="U72" s="161"/>
      <c r="V72" s="151">
        <v>1.6259999999999999</v>
      </c>
      <c r="W72" s="161"/>
      <c r="X72" s="151">
        <v>0.60799999999999998</v>
      </c>
      <c r="Y72" s="161"/>
      <c r="Z72" s="151">
        <v>1.1319999999999999</v>
      </c>
      <c r="AA72" s="144"/>
      <c r="AB72" s="151">
        <v>0.245</v>
      </c>
      <c r="AC72" s="144"/>
      <c r="AD72" s="151">
        <v>1.946</v>
      </c>
      <c r="AE72" s="144"/>
      <c r="AF72" s="125">
        <v>-0.77200000000000002</v>
      </c>
      <c r="AG72" s="125"/>
      <c r="AH72" s="144">
        <v>3.6999999999999998E-2</v>
      </c>
      <c r="AI72" s="125"/>
      <c r="AJ72" s="144">
        <v>2.8000000000000001E-2</v>
      </c>
      <c r="AK72" s="125"/>
      <c r="AL72" s="144">
        <v>-0.68600000000000005</v>
      </c>
      <c r="AM72" s="125"/>
      <c r="AN72" s="144">
        <v>-0.35799999999999998</v>
      </c>
      <c r="AO72" s="125"/>
      <c r="AP72" s="144">
        <v>-0.60099999999999998</v>
      </c>
      <c r="AQ72" s="125"/>
      <c r="AR72" s="124">
        <v>-8.1000000000000003E-2</v>
      </c>
      <c r="AS72" s="125"/>
      <c r="AT72" s="144">
        <v>0.371</v>
      </c>
      <c r="AU72" s="125"/>
      <c r="AV72" s="125">
        <v>-0.18416426304614186</v>
      </c>
      <c r="AW72" s="125"/>
      <c r="AX72" s="125">
        <v>0.94401882888148214</v>
      </c>
      <c r="AY72" s="125"/>
      <c r="AZ72" s="125">
        <v>-0.37761742155788935</v>
      </c>
      <c r="BA72" s="125"/>
      <c r="BB72" s="125">
        <v>-0.2558139534883721</v>
      </c>
      <c r="BC72" s="125"/>
      <c r="BD72" s="125">
        <v>-0.40397923875432518</v>
      </c>
      <c r="BE72" s="125"/>
      <c r="BF72" s="125">
        <v>1.7181551740796808</v>
      </c>
      <c r="BG72" s="125"/>
      <c r="BH72" s="173">
        <v>-0.50900000000000001</v>
      </c>
      <c r="BI72" s="585"/>
      <c r="BJ72" s="173">
        <v>-0.24381508695882015</v>
      </c>
      <c r="BK72" s="691"/>
      <c r="BL72" s="173">
        <v>-0.191</v>
      </c>
      <c r="BM72" s="585"/>
      <c r="BN72" s="173">
        <v>-0.63600000000000001</v>
      </c>
      <c r="BO72" s="585"/>
      <c r="BP72" s="727">
        <v>0.373</v>
      </c>
      <c r="BQ72" s="728"/>
      <c r="BR72" s="426">
        <v>-8.5999999999999993E-2</v>
      </c>
      <c r="BS72" s="573"/>
      <c r="BT72" s="511">
        <f t="shared" ref="BT72" si="241">1-(BT71/AT71)</f>
        <v>5.5354107648725281E-2</v>
      </c>
      <c r="BU72" s="140"/>
      <c r="BV72" s="424">
        <f t="shared" ref="BV72" si="242">1-(BV71/AV71)</f>
        <v>0.39187499999999997</v>
      </c>
      <c r="BW72" s="140"/>
      <c r="BX72" s="424">
        <f t="shared" ref="BX72" si="243">1-(BX71/AX71)</f>
        <v>0.3640692288941253</v>
      </c>
      <c r="BY72" s="140"/>
      <c r="BZ72" s="424">
        <f t="shared" ref="BZ72" si="244">1-(BZ71/AZ71)</f>
        <v>-0.24403726708074558</v>
      </c>
      <c r="CA72" s="140"/>
      <c r="CB72" s="424">
        <f t="shared" ref="CB72" si="245">1-(CB71/BB71)</f>
        <v>0.10665625000000001</v>
      </c>
      <c r="CC72" s="140"/>
      <c r="CD72" s="424">
        <f t="shared" ref="CD72" si="246">1-(CD71/BD71)</f>
        <v>0.26473149492017423</v>
      </c>
      <c r="CE72" s="140"/>
      <c r="CF72" s="424">
        <f t="shared" ref="CF72" si="247">1-(CF71/BF71)</f>
        <v>0.80694582681643678</v>
      </c>
      <c r="CG72" s="140"/>
      <c r="CH72" s="424">
        <f t="shared" ref="CH72" si="248">1-(CH71/BH71)</f>
        <v>-1.1070989810420833</v>
      </c>
      <c r="CI72" s="140"/>
      <c r="CJ72" s="424" t="e">
        <f t="shared" ref="CJ72" si="249">1-(CJ71/BJ71)</f>
        <v>#DIV/0!</v>
      </c>
      <c r="CK72" s="140"/>
      <c r="CL72" s="424" t="e">
        <f t="shared" ref="CL72" si="250">1-(CL71/BL71)</f>
        <v>#DIV/0!</v>
      </c>
      <c r="CM72" s="140"/>
      <c r="CN72" s="424" t="e">
        <f t="shared" ref="CN72" si="251">1-(CN71/BN71)</f>
        <v>#DIV/0!</v>
      </c>
      <c r="CO72" s="140"/>
      <c r="CP72" s="173">
        <v>-0.37</v>
      </c>
      <c r="CQ72" s="573"/>
      <c r="CR72" s="426">
        <v>-8.5999999999999993E-2</v>
      </c>
      <c r="CS72" s="585"/>
      <c r="CT72" s="380">
        <v>-0.36542113996681258</v>
      </c>
      <c r="CU72" s="313"/>
      <c r="CV72" s="312">
        <v>-2.1858845546164463E-2</v>
      </c>
      <c r="CW72" s="313"/>
      <c r="CX72" s="312">
        <v>0.84855105795768204</v>
      </c>
      <c r="CY72" s="313"/>
      <c r="CZ72" s="312">
        <v>0.34980944297435368</v>
      </c>
      <c r="DA72" s="313"/>
      <c r="DB72" s="312">
        <v>-0.35297512855493751</v>
      </c>
      <c r="DC72" s="313"/>
      <c r="DD72" s="312">
        <v>0.35349388077378596</v>
      </c>
      <c r="DE72" s="313"/>
      <c r="DF72" s="312">
        <v>1.5024243540170628</v>
      </c>
      <c r="DG72" s="313"/>
      <c r="DH72" s="312">
        <v>-0.16800000000000001</v>
      </c>
      <c r="DI72" s="313"/>
      <c r="DJ72" s="312">
        <v>-0.21099999999999999</v>
      </c>
      <c r="DK72" s="313"/>
      <c r="DL72" s="312">
        <v>-0.22700000000000001</v>
      </c>
      <c r="DM72" s="313"/>
      <c r="DN72" s="312">
        <v>1.7000000000000001E-2</v>
      </c>
      <c r="DO72" s="313"/>
      <c r="DP72" s="312">
        <v>1.2949999999999999</v>
      </c>
      <c r="DQ72" s="361"/>
      <c r="DR72" s="444">
        <v>0.106</v>
      </c>
      <c r="DS72" s="445"/>
      <c r="DT72" s="380">
        <v>-0.112</v>
      </c>
      <c r="DU72" s="313"/>
      <c r="DV72" s="312">
        <v>-0.58699999999999997</v>
      </c>
      <c r="DW72" s="313"/>
      <c r="DX72" s="312">
        <v>-0.52300000000000002</v>
      </c>
      <c r="DY72" s="313"/>
      <c r="DZ72" s="312">
        <v>-0.49299999999999999</v>
      </c>
      <c r="EA72" s="343"/>
      <c r="EB72" s="313">
        <v>7.3999999999999996E-2</v>
      </c>
      <c r="EC72" s="313"/>
      <c r="ED72" s="312">
        <v>-0.13580679033951693</v>
      </c>
      <c r="EE72" s="313"/>
      <c r="EF72" s="312">
        <v>-0.25700000000000001</v>
      </c>
      <c r="EG72" s="313"/>
      <c r="EH72" s="312">
        <v>-0.35729697785962655</v>
      </c>
      <c r="EI72" s="313"/>
      <c r="EJ72" s="312">
        <v>-0.18141394274964195</v>
      </c>
      <c r="EK72" s="313"/>
      <c r="EL72" s="312">
        <v>9.0836991927488953E-2</v>
      </c>
      <c r="EM72" s="313"/>
      <c r="EN72" s="339">
        <v>-0.623</v>
      </c>
      <c r="EO72" s="329"/>
      <c r="EP72" s="339">
        <v>0.45</v>
      </c>
      <c r="EQ72" s="360"/>
      <c r="ER72" s="373">
        <v>-0.35968850393935559</v>
      </c>
      <c r="ES72" s="374"/>
      <c r="ET72" s="339">
        <v>-0.63542184063009999</v>
      </c>
      <c r="EU72" s="329"/>
      <c r="EV72" s="339">
        <v>0.33772696193876772</v>
      </c>
      <c r="EW72" s="329"/>
      <c r="EX72" s="339">
        <v>-0.51690499527300049</v>
      </c>
      <c r="EY72" s="329"/>
      <c r="EZ72" s="339">
        <v>2.8206376247262188E-2</v>
      </c>
      <c r="FA72" s="329"/>
      <c r="FB72" s="339">
        <v>-0.3857347868778167</v>
      </c>
      <c r="FC72" s="329"/>
      <c r="FD72" s="339">
        <v>-9.3610773592547547E-2</v>
      </c>
      <c r="FE72" s="329"/>
      <c r="FF72" s="339">
        <v>0.78986439671384745</v>
      </c>
      <c r="FG72" s="329"/>
      <c r="FH72" s="339">
        <v>0.27388003849032394</v>
      </c>
      <c r="FI72" s="329"/>
      <c r="FJ72" s="339">
        <v>-9.4923103811817233E-2</v>
      </c>
      <c r="FK72" s="617"/>
      <c r="FL72" s="329">
        <v>0.41496157041960946</v>
      </c>
      <c r="FM72" s="329"/>
      <c r="FN72" s="339">
        <v>-0.18731791915817808</v>
      </c>
      <c r="FO72" s="329"/>
      <c r="FP72" s="339">
        <v>-0.47025766871165642</v>
      </c>
      <c r="FQ72" s="360"/>
      <c r="FR72" s="373">
        <v>-0.13235108854291344</v>
      </c>
      <c r="FS72" s="329"/>
      <c r="FT72" s="318">
        <f>FT71/ET71-1</f>
        <v>0.6931685480731804</v>
      </c>
      <c r="FU72" s="229"/>
      <c r="FV72" s="102">
        <f>FV71/EV71-1</f>
        <v>0.44418888604935125</v>
      </c>
      <c r="FW72" s="229"/>
      <c r="FX72" s="102">
        <f>FX71/EX71-1</f>
        <v>0.17274035003596255</v>
      </c>
      <c r="FY72" s="227"/>
      <c r="FZ72" s="102">
        <f>FZ71/EZ71-1</f>
        <v>-0.95503588250609484</v>
      </c>
      <c r="GA72" s="227"/>
      <c r="GB72" s="102">
        <f>GB71/FB71-1</f>
        <v>-0.94089679481924748</v>
      </c>
      <c r="GC72" s="227"/>
      <c r="GD72" s="102">
        <f>GD71/FD71-1</f>
        <v>-0.83820216351077104</v>
      </c>
      <c r="GE72" s="227"/>
      <c r="GF72" s="102">
        <f>GF71/FF71-1</f>
        <v>-0.88405316227027231</v>
      </c>
      <c r="GG72" s="227"/>
      <c r="GH72" s="102">
        <f>GH71/FH71-1</f>
        <v>-0.74354153727359718</v>
      </c>
      <c r="GI72" s="229"/>
      <c r="GJ72" s="102">
        <f>GJ71/FJ71-1</f>
        <v>-0.4580191443641336</v>
      </c>
      <c r="GK72" s="229"/>
      <c r="GL72" s="102">
        <f>GL71/FL71-1</f>
        <v>-0.73339695006698102</v>
      </c>
      <c r="GM72" s="227"/>
      <c r="GN72" s="102">
        <f>GN71/FN71-1</f>
        <v>-8.187805396218395E-2</v>
      </c>
      <c r="GO72" s="227"/>
      <c r="GP72" s="102">
        <f>GP71/FP71-1</f>
        <v>-0.14754250243201916</v>
      </c>
      <c r="GQ72" s="103"/>
      <c r="GR72" s="243">
        <f>GR71/(ET71+EV71+EX71+EZ71+FB71+FD71+FF71+FH71+FJ71+FL71+FN71+FP71)-1</f>
        <v>-0.49434326068780998</v>
      </c>
      <c r="GS72" s="244"/>
      <c r="GT72" s="102">
        <f>GT71/FT71-1</f>
        <v>-0.79451117880337951</v>
      </c>
      <c r="GU72" s="227"/>
      <c r="GV72" s="102">
        <f>GV71/FV71-1</f>
        <v>-0.86077467558002363</v>
      </c>
      <c r="GW72" s="229"/>
      <c r="GX72" s="227">
        <f>GX71/FX71-1</f>
        <v>-0.71698354288050703</v>
      </c>
      <c r="GY72" s="227"/>
      <c r="GZ72" s="102">
        <f>GZ71/FZ71-1</f>
        <v>8.3667831945123652</v>
      </c>
      <c r="HA72" s="227"/>
      <c r="HB72" s="102">
        <f>HB71/GB71-1</f>
        <v>8.9188626907073516</v>
      </c>
      <c r="HC72" s="227"/>
      <c r="HD72" s="102">
        <f>HD71/GD71-1</f>
        <v>0.87203682393555826</v>
      </c>
      <c r="HE72" s="227"/>
      <c r="HF72" s="102">
        <f>HF71/GF71-1</f>
        <v>3.8179650238473766</v>
      </c>
      <c r="HG72" s="227"/>
      <c r="HH72" s="102">
        <f>HH71/GH71-1</f>
        <v>-0.11362743814635423</v>
      </c>
      <c r="HI72" s="227"/>
      <c r="HJ72" s="102">
        <f>HJ71/GJ71-1</f>
        <v>0.62932525951557095</v>
      </c>
      <c r="HK72" s="227"/>
      <c r="HL72" s="102">
        <f>HL71/GL71-1</f>
        <v>0.38091960352422904</v>
      </c>
      <c r="HM72" s="227"/>
      <c r="HN72" s="102">
        <f>HN71/GN71-1</f>
        <v>-0.32233432062199185</v>
      </c>
      <c r="HO72" s="227"/>
      <c r="HP72" s="102">
        <f>HP71/GP71-1</f>
        <v>0.54434300619497877</v>
      </c>
      <c r="HQ72" s="103"/>
      <c r="HR72" s="243">
        <f>HR71/(FT71+FV71+FX71+FZ71+GB71+GD71+GF71+GH71+GJ71+GL71+GN71+GP71)-1</f>
        <v>-0.10385866975329039</v>
      </c>
      <c r="HS72" s="244"/>
      <c r="HT72" s="102">
        <f>HT71/GT71-1</f>
        <v>1.3210639666601405</v>
      </c>
      <c r="HU72" s="227"/>
      <c r="HV72" s="102">
        <f>HV71/GV71-1</f>
        <v>2.2174834062985456</v>
      </c>
      <c r="HW72" s="227"/>
      <c r="HX72" s="102">
        <f>HX71/GX71-1</f>
        <v>0.86148984198645606</v>
      </c>
      <c r="HY72" s="227"/>
      <c r="HZ72" s="102">
        <f>HZ71/GZ71-1</f>
        <v>-0.30645063848858956</v>
      </c>
      <c r="IA72" s="227"/>
      <c r="IB72" s="102">
        <f>IB71/HB71-1</f>
        <v>-0.15521219324617219</v>
      </c>
      <c r="IC72" s="227"/>
      <c r="ID72" s="102">
        <f>ID71/HD71-1</f>
        <v>1.147283009589378</v>
      </c>
      <c r="IE72" s="227"/>
      <c r="IF72" s="102">
        <f>IF71/HF71-1</f>
        <v>-8.7246328988615729E-2</v>
      </c>
      <c r="IG72" s="227"/>
      <c r="IH72" s="102">
        <f>IH71/HH71-1</f>
        <v>2.7622212376310737</v>
      </c>
      <c r="II72" s="103"/>
      <c r="IJ72" s="243">
        <f>IJ71/(SUM(GT71:HI71))-1</f>
        <v>0.68450817243146478</v>
      </c>
      <c r="IK72" s="244"/>
    </row>
    <row r="73" spans="2:245" ht="15" customHeight="1">
      <c r="B73" s="474" t="s">
        <v>3</v>
      </c>
      <c r="C73" s="474"/>
      <c r="D73" s="1" t="s">
        <v>35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BI73" s="24"/>
      <c r="BL73" s="89"/>
      <c r="BM73" s="89"/>
      <c r="BN73" s="89"/>
      <c r="BO73" s="89"/>
      <c r="BP73" s="89"/>
      <c r="BQ73" s="89"/>
      <c r="BR73" s="24"/>
      <c r="BS73" s="24"/>
      <c r="CI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DH73" s="24"/>
      <c r="DI73" s="24"/>
      <c r="EX73" s="10" t="s">
        <v>82</v>
      </c>
      <c r="GM73" s="10" t="s">
        <v>82</v>
      </c>
    </row>
    <row r="74" spans="2:245" ht="15" customHeight="1">
      <c r="B74" s="474" t="s">
        <v>4</v>
      </c>
      <c r="C74" s="474"/>
      <c r="D74" s="2" t="s">
        <v>9</v>
      </c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EB74" s="24"/>
      <c r="EC74" s="24"/>
      <c r="EY74" s="43"/>
    </row>
    <row r="75" spans="2:245" ht="15" customHeight="1">
      <c r="B75" s="48"/>
      <c r="C75" s="48"/>
      <c r="D75" s="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</row>
    <row r="76" spans="2:245" ht="15" customHeight="1">
      <c r="B76" s="48"/>
      <c r="C76" s="48"/>
      <c r="D76" s="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DR76" s="10" t="s">
        <v>82</v>
      </c>
    </row>
    <row r="77" spans="2:245" ht="15" customHeight="1">
      <c r="B77" s="4" t="s">
        <v>92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DG77" s="16"/>
    </row>
    <row r="78" spans="2:245" ht="15" customHeight="1" thickBot="1">
      <c r="B78" s="4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99" t="s">
        <v>19</v>
      </c>
      <c r="DK78" s="16"/>
      <c r="EY78" s="16"/>
      <c r="IK78" s="16" t="s">
        <v>19</v>
      </c>
    </row>
    <row r="79" spans="2:245" ht="15" customHeight="1" thickBot="1">
      <c r="B79" s="502"/>
      <c r="C79" s="503"/>
      <c r="D79" s="503"/>
      <c r="E79" s="504"/>
      <c r="F79" s="146">
        <v>41456</v>
      </c>
      <c r="G79" s="152"/>
      <c r="H79" s="146">
        <v>41487</v>
      </c>
      <c r="I79" s="152"/>
      <c r="J79" s="146">
        <v>41518</v>
      </c>
      <c r="K79" s="152"/>
      <c r="L79" s="146">
        <v>41548</v>
      </c>
      <c r="M79" s="184"/>
      <c r="N79" s="146">
        <v>41579</v>
      </c>
      <c r="O79" s="152"/>
      <c r="P79" s="146">
        <v>41609</v>
      </c>
      <c r="Q79" s="153"/>
      <c r="R79" s="126" t="s">
        <v>77</v>
      </c>
      <c r="S79" s="121"/>
      <c r="T79" s="146">
        <v>41670</v>
      </c>
      <c r="U79" s="152"/>
      <c r="V79" s="146">
        <v>41671</v>
      </c>
      <c r="W79" s="152"/>
      <c r="X79" s="146">
        <v>41699</v>
      </c>
      <c r="Y79" s="152"/>
      <c r="Z79" s="146">
        <v>41730</v>
      </c>
      <c r="AA79" s="184"/>
      <c r="AB79" s="146">
        <v>41760</v>
      </c>
      <c r="AC79" s="184"/>
      <c r="AD79" s="146">
        <v>41791</v>
      </c>
      <c r="AE79" s="184"/>
      <c r="AF79" s="152">
        <v>41821</v>
      </c>
      <c r="AG79" s="152"/>
      <c r="AH79" s="146">
        <v>41853</v>
      </c>
      <c r="AI79" s="152"/>
      <c r="AJ79" s="146">
        <v>41883</v>
      </c>
      <c r="AK79" s="184"/>
      <c r="AL79" s="146">
        <v>41914</v>
      </c>
      <c r="AM79" s="184"/>
      <c r="AN79" s="152">
        <v>41946</v>
      </c>
      <c r="AO79" s="184"/>
      <c r="AP79" s="146">
        <v>41977</v>
      </c>
      <c r="AQ79" s="152"/>
      <c r="AR79" s="126" t="s">
        <v>77</v>
      </c>
      <c r="AS79" s="121"/>
      <c r="AT79" s="152">
        <v>42008</v>
      </c>
      <c r="AU79" s="184"/>
      <c r="AV79" s="146">
        <v>42040</v>
      </c>
      <c r="AW79" s="184"/>
      <c r="AX79" s="146">
        <v>42069</v>
      </c>
      <c r="AY79" s="184"/>
      <c r="AZ79" s="146">
        <v>42101</v>
      </c>
      <c r="BA79" s="184"/>
      <c r="BB79" s="146">
        <v>42132</v>
      </c>
      <c r="BC79" s="184"/>
      <c r="BD79" s="146">
        <v>42164</v>
      </c>
      <c r="BE79" s="152"/>
      <c r="BF79" s="146">
        <v>42195</v>
      </c>
      <c r="BG79" s="152"/>
      <c r="BH79" s="146">
        <v>42227</v>
      </c>
      <c r="BI79" s="184"/>
      <c r="BJ79" s="146">
        <v>42259</v>
      </c>
      <c r="BK79" s="152"/>
      <c r="BL79" s="146">
        <v>42290</v>
      </c>
      <c r="BM79" s="152"/>
      <c r="BN79" s="146">
        <v>42322</v>
      </c>
      <c r="BO79" s="152"/>
      <c r="BP79" s="146">
        <v>42353</v>
      </c>
      <c r="BQ79" s="152"/>
      <c r="BR79" s="126" t="s">
        <v>78</v>
      </c>
      <c r="BS79" s="663"/>
      <c r="BT79" s="105">
        <v>42385</v>
      </c>
      <c r="BU79" s="247"/>
      <c r="BV79" s="105">
        <v>42417</v>
      </c>
      <c r="BW79" s="105"/>
      <c r="BX79" s="104">
        <v>42460</v>
      </c>
      <c r="BY79" s="105"/>
      <c r="BZ79" s="104">
        <v>42461</v>
      </c>
      <c r="CA79" s="105"/>
      <c r="CB79" s="104">
        <v>42492</v>
      </c>
      <c r="CC79" s="247"/>
      <c r="CD79" s="105">
        <v>42523</v>
      </c>
      <c r="CE79" s="105"/>
      <c r="CF79" s="104">
        <v>42554</v>
      </c>
      <c r="CG79" s="105"/>
      <c r="CH79" s="104">
        <v>42586</v>
      </c>
      <c r="CI79" s="247"/>
      <c r="CJ79" s="104">
        <v>42618</v>
      </c>
      <c r="CK79" s="247"/>
      <c r="CL79" s="104">
        <v>42649</v>
      </c>
      <c r="CM79" s="247"/>
      <c r="CN79" s="105">
        <v>42681</v>
      </c>
      <c r="CO79" s="105"/>
      <c r="CP79" s="104">
        <v>42712</v>
      </c>
      <c r="CQ79" s="116"/>
      <c r="CR79" s="253" t="s">
        <v>73</v>
      </c>
      <c r="CS79" s="234"/>
      <c r="CT79" s="269">
        <v>42736</v>
      </c>
      <c r="CU79" s="105"/>
      <c r="CV79" s="104">
        <v>42768</v>
      </c>
      <c r="CW79" s="105"/>
      <c r="CX79" s="104">
        <v>42797</v>
      </c>
      <c r="CY79" s="247"/>
      <c r="CZ79" s="105">
        <v>42829</v>
      </c>
      <c r="DA79" s="105"/>
      <c r="DB79" s="104">
        <v>42860</v>
      </c>
      <c r="DC79" s="105"/>
      <c r="DD79" s="104">
        <v>42892</v>
      </c>
      <c r="DE79" s="105"/>
      <c r="DF79" s="104">
        <v>42923</v>
      </c>
      <c r="DG79" s="247"/>
      <c r="DH79" s="105">
        <v>42955</v>
      </c>
      <c r="DI79" s="247"/>
      <c r="DJ79" s="105">
        <v>42987</v>
      </c>
      <c r="DK79" s="247"/>
      <c r="DL79" s="105">
        <v>43018</v>
      </c>
      <c r="DM79" s="247"/>
      <c r="DN79" s="105">
        <v>43050</v>
      </c>
      <c r="DO79" s="105"/>
      <c r="DP79" s="104">
        <v>43081</v>
      </c>
      <c r="DQ79" s="116"/>
      <c r="DR79" s="220" t="s">
        <v>78</v>
      </c>
      <c r="DS79" s="221"/>
      <c r="DT79" s="269">
        <v>43111</v>
      </c>
      <c r="DU79" s="105"/>
      <c r="DV79" s="104">
        <v>43143</v>
      </c>
      <c r="DW79" s="105"/>
      <c r="DX79" s="104">
        <v>43172</v>
      </c>
      <c r="DY79" s="105"/>
      <c r="DZ79" s="104">
        <v>43204</v>
      </c>
      <c r="EA79" s="105"/>
      <c r="EB79" s="104">
        <v>43235</v>
      </c>
      <c r="EC79" s="105"/>
      <c r="ED79" s="104">
        <v>43267</v>
      </c>
      <c r="EE79" s="105"/>
      <c r="EF79" s="104">
        <v>43298</v>
      </c>
      <c r="EG79" s="105"/>
      <c r="EH79" s="104">
        <v>43330</v>
      </c>
      <c r="EI79" s="105"/>
      <c r="EJ79" s="104">
        <v>43362</v>
      </c>
      <c r="EK79" s="105"/>
      <c r="EL79" s="104">
        <v>43393</v>
      </c>
      <c r="EM79" s="247"/>
      <c r="EN79" s="105">
        <v>43425</v>
      </c>
      <c r="EO79" s="105"/>
      <c r="EP79" s="104">
        <v>43456</v>
      </c>
      <c r="EQ79" s="116"/>
      <c r="ER79" s="220" t="s">
        <v>78</v>
      </c>
      <c r="ES79" s="221"/>
      <c r="ET79" s="105">
        <v>43476</v>
      </c>
      <c r="EU79" s="105"/>
      <c r="EV79" s="104">
        <v>43508</v>
      </c>
      <c r="EW79" s="105"/>
      <c r="EX79" s="104">
        <v>43537</v>
      </c>
      <c r="EY79" s="105"/>
      <c r="EZ79" s="104">
        <v>43569</v>
      </c>
      <c r="FA79" s="105"/>
      <c r="FB79" s="104">
        <v>43600</v>
      </c>
      <c r="FC79" s="105"/>
      <c r="FD79" s="104">
        <v>43632</v>
      </c>
      <c r="FE79" s="105"/>
      <c r="FF79" s="104">
        <v>43663</v>
      </c>
      <c r="FG79" s="105"/>
      <c r="FH79" s="104">
        <v>43695</v>
      </c>
      <c r="FI79" s="105"/>
      <c r="FJ79" s="104">
        <v>43727</v>
      </c>
      <c r="FK79" s="247"/>
      <c r="FL79" s="105">
        <v>43758</v>
      </c>
      <c r="FM79" s="105"/>
      <c r="FN79" s="104">
        <v>43790</v>
      </c>
      <c r="FO79" s="105"/>
      <c r="FP79" s="104">
        <v>43821</v>
      </c>
      <c r="FQ79" s="105"/>
      <c r="FR79" s="220" t="s">
        <v>78</v>
      </c>
      <c r="FS79" s="221"/>
      <c r="FT79" s="269">
        <v>43840</v>
      </c>
      <c r="FU79" s="105"/>
      <c r="FV79" s="104">
        <v>43872</v>
      </c>
      <c r="FW79" s="247"/>
      <c r="FX79" s="104">
        <v>43902</v>
      </c>
      <c r="FY79" s="105"/>
      <c r="FZ79" s="104">
        <v>43934</v>
      </c>
      <c r="GA79" s="105"/>
      <c r="GB79" s="104">
        <v>43952</v>
      </c>
      <c r="GC79" s="105"/>
      <c r="GD79" s="104">
        <v>43984</v>
      </c>
      <c r="GE79" s="105"/>
      <c r="GF79" s="104">
        <v>44015</v>
      </c>
      <c r="GG79" s="105"/>
      <c r="GH79" s="104">
        <v>44047</v>
      </c>
      <c r="GI79" s="105"/>
      <c r="GJ79" s="104">
        <v>44079</v>
      </c>
      <c r="GK79" s="105"/>
      <c r="GL79" s="104">
        <v>44110</v>
      </c>
      <c r="GM79" s="105"/>
      <c r="GN79" s="104">
        <v>44142</v>
      </c>
      <c r="GO79" s="105"/>
      <c r="GP79" s="104">
        <v>44173</v>
      </c>
      <c r="GQ79" s="105"/>
      <c r="GR79" s="253" t="s">
        <v>78</v>
      </c>
      <c r="GS79" s="234"/>
      <c r="GT79" s="104">
        <v>44204</v>
      </c>
      <c r="GU79" s="105"/>
      <c r="GV79" s="104">
        <v>44236</v>
      </c>
      <c r="GW79" s="105"/>
      <c r="GX79" s="104">
        <v>44265</v>
      </c>
      <c r="GY79" s="105"/>
      <c r="GZ79" s="104">
        <v>44297</v>
      </c>
      <c r="HA79" s="105"/>
      <c r="HB79" s="104">
        <v>44328</v>
      </c>
      <c r="HC79" s="105"/>
      <c r="HD79" s="104">
        <v>44360</v>
      </c>
      <c r="HE79" s="105"/>
      <c r="HF79" s="104">
        <v>44391</v>
      </c>
      <c r="HG79" s="105"/>
      <c r="HH79" s="104">
        <v>44409</v>
      </c>
      <c r="HI79" s="105"/>
      <c r="HJ79" s="104">
        <v>44441</v>
      </c>
      <c r="HK79" s="105"/>
      <c r="HL79" s="104">
        <v>44472</v>
      </c>
      <c r="HM79" s="105"/>
      <c r="HN79" s="104">
        <v>44504</v>
      </c>
      <c r="HO79" s="105"/>
      <c r="HP79" s="104">
        <v>44535</v>
      </c>
      <c r="HQ79" s="105"/>
      <c r="HR79" s="253" t="s">
        <v>78</v>
      </c>
      <c r="HS79" s="234"/>
      <c r="HT79" s="104">
        <v>44563</v>
      </c>
      <c r="HU79" s="105"/>
      <c r="HV79" s="104">
        <v>44595</v>
      </c>
      <c r="HW79" s="105"/>
      <c r="HX79" s="104">
        <v>44624</v>
      </c>
      <c r="HY79" s="105"/>
      <c r="HZ79" s="104">
        <v>44656</v>
      </c>
      <c r="IA79" s="105"/>
      <c r="IB79" s="104">
        <v>44687</v>
      </c>
      <c r="IC79" s="105"/>
      <c r="ID79" s="104">
        <v>44719</v>
      </c>
      <c r="IE79" s="105"/>
      <c r="IF79" s="104">
        <v>44750</v>
      </c>
      <c r="IG79" s="105"/>
      <c r="IH79" s="104">
        <v>44782</v>
      </c>
      <c r="II79" s="105"/>
      <c r="IJ79" s="220" t="s">
        <v>78</v>
      </c>
      <c r="IK79" s="221"/>
    </row>
    <row r="80" spans="2:245" ht="15" customHeight="1" thickTop="1">
      <c r="B80" s="527" t="s">
        <v>18</v>
      </c>
      <c r="C80" s="528"/>
      <c r="D80" s="528"/>
      <c r="E80" s="529"/>
      <c r="F80" s="163">
        <v>571.56899999999996</v>
      </c>
      <c r="G80" s="106"/>
      <c r="H80" s="163">
        <v>563.46400000000006</v>
      </c>
      <c r="I80" s="106"/>
      <c r="J80" s="163">
        <v>547.80399999999997</v>
      </c>
      <c r="K80" s="106"/>
      <c r="L80" s="163">
        <v>552.41099999999994</v>
      </c>
      <c r="M80" s="163"/>
      <c r="N80" s="163">
        <v>530.14499999999998</v>
      </c>
      <c r="O80" s="106"/>
      <c r="P80" s="164">
        <v>527.24599999999998</v>
      </c>
      <c r="Q80" s="165"/>
      <c r="R80" s="141"/>
      <c r="S80" s="142"/>
      <c r="T80" s="164">
        <v>535</v>
      </c>
      <c r="U80" s="106"/>
      <c r="V80" s="164">
        <v>511.48599999999999</v>
      </c>
      <c r="W80" s="106"/>
      <c r="X80" s="164">
        <v>596.82899999999995</v>
      </c>
      <c r="Y80" s="106"/>
      <c r="Z80" s="164">
        <v>546.59100000000001</v>
      </c>
      <c r="AA80" s="163"/>
      <c r="AB80" s="164">
        <v>609</v>
      </c>
      <c r="AC80" s="163"/>
      <c r="AD80" s="164">
        <v>515</v>
      </c>
      <c r="AE80" s="163"/>
      <c r="AF80" s="261">
        <v>565</v>
      </c>
      <c r="AG80" s="142"/>
      <c r="AH80" s="261">
        <v>589</v>
      </c>
      <c r="AI80" s="148"/>
      <c r="AJ80" s="166">
        <v>579</v>
      </c>
      <c r="AK80" s="142"/>
      <c r="AL80" s="166">
        <v>582</v>
      </c>
      <c r="AM80" s="142"/>
      <c r="AN80" s="166">
        <v>567</v>
      </c>
      <c r="AO80" s="142"/>
      <c r="AP80" s="261">
        <v>578</v>
      </c>
      <c r="AQ80" s="167"/>
      <c r="AR80" s="141">
        <f>535+V80+X80+Z80+AB80+AD80+AF80+AH80+AJ80+AL80+AN80+AP80</f>
        <v>6773.9059999999999</v>
      </c>
      <c r="AS80" s="142"/>
      <c r="AT80" s="261">
        <v>575.70000000000005</v>
      </c>
      <c r="AU80" s="334"/>
      <c r="AV80" s="254">
        <v>522.1</v>
      </c>
      <c r="AW80" s="362"/>
      <c r="AX80" s="254">
        <v>589.4</v>
      </c>
      <c r="AY80" s="362"/>
      <c r="AZ80" s="254">
        <v>590.20000000000005</v>
      </c>
      <c r="BA80" s="362"/>
      <c r="BB80" s="254">
        <v>600.5</v>
      </c>
      <c r="BC80" s="362"/>
      <c r="BD80" s="254">
        <v>576.08500000000004</v>
      </c>
      <c r="BE80" s="362"/>
      <c r="BF80" s="310">
        <v>594.09199999999998</v>
      </c>
      <c r="BG80" s="310"/>
      <c r="BH80" s="254">
        <v>639.19799999999998</v>
      </c>
      <c r="BI80" s="362"/>
      <c r="BJ80" s="310">
        <v>581.72799999999995</v>
      </c>
      <c r="BK80" s="310"/>
      <c r="BL80" s="254">
        <v>553</v>
      </c>
      <c r="BM80" s="362"/>
      <c r="BN80" s="261">
        <v>527.51199999999994</v>
      </c>
      <c r="BO80" s="334"/>
      <c r="BP80" s="261">
        <v>545</v>
      </c>
      <c r="BQ80" s="334"/>
      <c r="BR80" s="141">
        <f>SUM(AT80:BQ80)</f>
        <v>6894.5150000000003</v>
      </c>
      <c r="BS80" s="335"/>
      <c r="BT80" s="419">
        <v>508.83300000000003</v>
      </c>
      <c r="BU80" s="425"/>
      <c r="BV80" s="418">
        <v>460.47800000000001</v>
      </c>
      <c r="BW80" s="425"/>
      <c r="BX80" s="419">
        <v>482.60899999999998</v>
      </c>
      <c r="BY80" s="419"/>
      <c r="BZ80" s="418">
        <v>499.404</v>
      </c>
      <c r="CA80" s="419"/>
      <c r="CB80" s="418">
        <v>539.03</v>
      </c>
      <c r="CC80" s="425"/>
      <c r="CD80" s="419">
        <v>520.07799999999997</v>
      </c>
      <c r="CE80" s="419"/>
      <c r="CF80" s="418">
        <v>534.87400000000002</v>
      </c>
      <c r="CG80" s="419"/>
      <c r="CH80" s="418">
        <v>530.74099999999999</v>
      </c>
      <c r="CI80" s="419"/>
      <c r="CJ80" s="418">
        <v>506.93299999999999</v>
      </c>
      <c r="CK80" s="425"/>
      <c r="CL80" s="419">
        <v>549.40800000000002</v>
      </c>
      <c r="CM80" s="419"/>
      <c r="CN80" s="418">
        <v>557.06299999999999</v>
      </c>
      <c r="CO80" s="419"/>
      <c r="CP80" s="418">
        <v>577.05100000000004</v>
      </c>
      <c r="CQ80" s="430"/>
      <c r="CR80" s="586">
        <f>BT80+BV80+BX80+BZ80+CB80+CD80+CF80+CH80+CJ80+CL80+CN80+CP80</f>
        <v>6266.5020000000013</v>
      </c>
      <c r="CS80" s="587"/>
      <c r="CT80" s="388">
        <v>597.9</v>
      </c>
      <c r="CU80" s="196"/>
      <c r="CV80" s="330">
        <v>530.39599999999996</v>
      </c>
      <c r="CW80" s="196"/>
      <c r="CX80" s="330">
        <v>542.36099999999999</v>
      </c>
      <c r="CY80" s="336"/>
      <c r="CZ80" s="331">
        <v>561.09900000000005</v>
      </c>
      <c r="DA80" s="331"/>
      <c r="DB80" s="330">
        <v>571.38900000000001</v>
      </c>
      <c r="DC80" s="331"/>
      <c r="DD80" s="330">
        <v>610.97500000000002</v>
      </c>
      <c r="DE80" s="331"/>
      <c r="DF80" s="330">
        <v>574.48400000000004</v>
      </c>
      <c r="DG80" s="331"/>
      <c r="DH80" s="330">
        <v>585.02800000000002</v>
      </c>
      <c r="DI80" s="331"/>
      <c r="DJ80" s="330">
        <v>586.976</v>
      </c>
      <c r="DK80" s="331"/>
      <c r="DL80" s="330">
        <v>624.88</v>
      </c>
      <c r="DM80" s="331"/>
      <c r="DN80" s="330">
        <v>560.65899999999999</v>
      </c>
      <c r="DO80" s="331"/>
      <c r="DP80" s="330">
        <v>552.048</v>
      </c>
      <c r="DQ80" s="363"/>
      <c r="DR80" s="262">
        <f>SUM(CT80:DQ80)</f>
        <v>6898.1949999999988</v>
      </c>
      <c r="DS80" s="236"/>
      <c r="DT80" s="388">
        <v>564.82100000000003</v>
      </c>
      <c r="DU80" s="331"/>
      <c r="DV80" s="330">
        <v>496.08</v>
      </c>
      <c r="DW80" s="331"/>
      <c r="DX80" s="330">
        <v>547.30799999999999</v>
      </c>
      <c r="DY80" s="331"/>
      <c r="DZ80" s="330">
        <v>559.42100000000005</v>
      </c>
      <c r="EA80" s="331"/>
      <c r="EB80" s="330">
        <v>575.08699999999999</v>
      </c>
      <c r="EC80" s="331"/>
      <c r="ED80" s="330">
        <v>577.08699999999999</v>
      </c>
      <c r="EE80" s="331"/>
      <c r="EF80" s="330">
        <v>626.64400000000001</v>
      </c>
      <c r="EG80" s="331"/>
      <c r="EH80" s="330">
        <v>593.25099999999998</v>
      </c>
      <c r="EI80" s="331"/>
      <c r="EJ80" s="330">
        <v>626.95600000000002</v>
      </c>
      <c r="EK80" s="331"/>
      <c r="EL80" s="330">
        <v>659.47400000000005</v>
      </c>
      <c r="EM80" s="336"/>
      <c r="EN80" s="331">
        <v>581.726</v>
      </c>
      <c r="EO80" s="331"/>
      <c r="EP80" s="330">
        <v>606.53800000000001</v>
      </c>
      <c r="EQ80" s="363"/>
      <c r="ER80" s="262">
        <v>7014.393</v>
      </c>
      <c r="ES80" s="236"/>
      <c r="ET80" s="331">
        <v>579.45399999999995</v>
      </c>
      <c r="EU80" s="331"/>
      <c r="EV80" s="330">
        <v>533.41099999999994</v>
      </c>
      <c r="EW80" s="331"/>
      <c r="EX80" s="330">
        <v>556.12599999999998</v>
      </c>
      <c r="EY80" s="331"/>
      <c r="EZ80" s="330">
        <v>548.30700000000002</v>
      </c>
      <c r="FA80" s="331"/>
      <c r="FB80" s="330">
        <v>564.93600000000004</v>
      </c>
      <c r="FC80" s="331"/>
      <c r="FD80" s="330">
        <v>558.27300000000002</v>
      </c>
      <c r="FE80" s="331"/>
      <c r="FF80" s="330">
        <v>629.61500000000001</v>
      </c>
      <c r="FG80" s="331"/>
      <c r="FH80" s="330">
        <v>666.89400000000001</v>
      </c>
      <c r="FI80" s="331"/>
      <c r="FJ80" s="330">
        <v>761.54399999999998</v>
      </c>
      <c r="FK80" s="336"/>
      <c r="FL80" s="331">
        <v>671.56500000000005</v>
      </c>
      <c r="FM80" s="331"/>
      <c r="FN80" s="330">
        <v>629.74800000000005</v>
      </c>
      <c r="FO80" s="331"/>
      <c r="FP80" s="330">
        <v>646.98599999999999</v>
      </c>
      <c r="FQ80" s="363"/>
      <c r="FR80" s="262">
        <v>7346.8589999999995</v>
      </c>
      <c r="FS80" s="236"/>
      <c r="FT80" s="315">
        <v>681.56399999999996</v>
      </c>
      <c r="FU80" s="198"/>
      <c r="FV80" s="197">
        <v>636.101</v>
      </c>
      <c r="FW80" s="197"/>
      <c r="FX80" s="197">
        <v>626.423</v>
      </c>
      <c r="FY80" s="198"/>
      <c r="FZ80" s="197">
        <v>648.25300000000004</v>
      </c>
      <c r="GA80" s="198"/>
      <c r="GB80" s="197">
        <v>633.63099999999997</v>
      </c>
      <c r="GC80" s="198"/>
      <c r="GD80" s="197">
        <v>572.44399999999996</v>
      </c>
      <c r="GE80" s="198"/>
      <c r="GF80" s="197">
        <v>615.18100000000004</v>
      </c>
      <c r="GG80" s="198"/>
      <c r="GH80" s="197">
        <v>645.29899999999998</v>
      </c>
      <c r="GI80" s="198"/>
      <c r="GJ80" s="197">
        <v>628.22900000000004</v>
      </c>
      <c r="GK80" s="198"/>
      <c r="GL80" s="197">
        <v>671.86099999999999</v>
      </c>
      <c r="GM80" s="198"/>
      <c r="GN80" s="197">
        <v>700.95899999999995</v>
      </c>
      <c r="GO80" s="198"/>
      <c r="GP80" s="197">
        <v>674.07899999999995</v>
      </c>
      <c r="GQ80" s="198"/>
      <c r="GR80" s="264">
        <f>FT80+FV80+FX80+FZ80+GB80+GD80+GF80+GH80+GJ80+GL80+GN80+GP80</f>
        <v>7734.0239999999994</v>
      </c>
      <c r="GS80" s="265"/>
      <c r="GT80" s="197">
        <v>725.23</v>
      </c>
      <c r="GU80" s="198"/>
      <c r="GV80" s="197">
        <v>645.53399999999999</v>
      </c>
      <c r="GW80" s="198"/>
      <c r="GX80" s="197">
        <v>719.67100000000005</v>
      </c>
      <c r="GY80" s="198"/>
      <c r="GZ80" s="197">
        <v>722.73299999999995</v>
      </c>
      <c r="HA80" s="198"/>
      <c r="HB80" s="197">
        <v>742.59500000000003</v>
      </c>
      <c r="HC80" s="198"/>
      <c r="HD80" s="197">
        <v>703.40599999999995</v>
      </c>
      <c r="HE80" s="198"/>
      <c r="HF80" s="197">
        <v>705.495</v>
      </c>
      <c r="HG80" s="198"/>
      <c r="HH80" s="197">
        <v>716.16</v>
      </c>
      <c r="HI80" s="198"/>
      <c r="HJ80" s="197">
        <v>710.00199999999995</v>
      </c>
      <c r="HK80" s="198"/>
      <c r="HL80" s="197">
        <v>772.26099999999997</v>
      </c>
      <c r="HM80" s="198"/>
      <c r="HN80" s="197">
        <v>718.01199999999994</v>
      </c>
      <c r="HO80" s="198"/>
      <c r="HP80" s="197">
        <v>742.28899999999999</v>
      </c>
      <c r="HQ80" s="198"/>
      <c r="HR80" s="264">
        <f>GT80+GV80+GX80+GZ80+HB80+HD80+HF80+HH80+HJ80+HL80+HN80+HP80</f>
        <v>8623.3880000000008</v>
      </c>
      <c r="HS80" s="265"/>
      <c r="HT80" s="197">
        <v>687.58600000000001</v>
      </c>
      <c r="HU80" s="198"/>
      <c r="HV80" s="197">
        <v>615.84799999999996</v>
      </c>
      <c r="HW80" s="198"/>
      <c r="HX80" s="197">
        <v>690.39200000000005</v>
      </c>
      <c r="HY80" s="198"/>
      <c r="HZ80" s="197">
        <v>687.75199999999995</v>
      </c>
      <c r="IA80" s="198"/>
      <c r="IB80" s="197">
        <v>775.41700000000003</v>
      </c>
      <c r="IC80" s="198"/>
      <c r="ID80" s="197">
        <v>727.654</v>
      </c>
      <c r="IE80" s="198"/>
      <c r="IF80" s="197">
        <v>744.89400000000001</v>
      </c>
      <c r="IG80" s="198"/>
      <c r="IH80" s="197">
        <v>782.67399999999998</v>
      </c>
      <c r="II80" s="198"/>
      <c r="IJ80" s="245">
        <f>HT80+HV80+HX80+HZ80+IB80+ID80+IF80+IH80</f>
        <v>5712.2169999999996</v>
      </c>
      <c r="IK80" s="246"/>
    </row>
    <row r="81" spans="2:245" ht="15" customHeight="1" thickBot="1">
      <c r="B81" s="533" t="s">
        <v>6</v>
      </c>
      <c r="C81" s="534"/>
      <c r="D81" s="534"/>
      <c r="E81" s="535"/>
      <c r="F81" s="125">
        <v>3.5000000000000003E-2</v>
      </c>
      <c r="G81" s="151"/>
      <c r="H81" s="125">
        <v>-2.8000000000000001E-2</v>
      </c>
      <c r="I81" s="151"/>
      <c r="J81" s="125">
        <v>-7.2999999999999995E-2</v>
      </c>
      <c r="K81" s="151"/>
      <c r="L81" s="125">
        <v>-8.9999999999999993E-3</v>
      </c>
      <c r="M81" s="125"/>
      <c r="N81" s="125">
        <v>-1.2E-2</v>
      </c>
      <c r="O81" s="151"/>
      <c r="P81" s="125">
        <v>-3.9E-2</v>
      </c>
      <c r="Q81" s="179"/>
      <c r="R81" s="143"/>
      <c r="S81" s="144"/>
      <c r="T81" s="125">
        <v>2.7E-2</v>
      </c>
      <c r="U81" s="151"/>
      <c r="V81" s="125">
        <v>8.0000000000000002E-3</v>
      </c>
      <c r="W81" s="151"/>
      <c r="X81" s="125">
        <v>0.17199999999999999</v>
      </c>
      <c r="Y81" s="151"/>
      <c r="Z81" s="125">
        <v>8.0000000000000002E-3</v>
      </c>
      <c r="AA81" s="125"/>
      <c r="AB81" s="125">
        <v>2.8000000000000001E-2</v>
      </c>
      <c r="AC81" s="125"/>
      <c r="AD81" s="125">
        <v>-0.13700000000000001</v>
      </c>
      <c r="AE81" s="125"/>
      <c r="AF81" s="161">
        <v>-1.0999999999999999E-2</v>
      </c>
      <c r="AG81" s="144"/>
      <c r="AH81" s="161">
        <v>4.4999999999999998E-2</v>
      </c>
      <c r="AI81" s="161"/>
      <c r="AJ81" s="151">
        <v>5.7000000000000002E-2</v>
      </c>
      <c r="AK81" s="144"/>
      <c r="AL81" s="151">
        <v>5.3999999999999999E-2</v>
      </c>
      <c r="AM81" s="144"/>
      <c r="AN81" s="151">
        <v>6.9000000000000006E-2</v>
      </c>
      <c r="AO81" s="144"/>
      <c r="AP81" s="161">
        <v>9.7000000000000003E-2</v>
      </c>
      <c r="AQ81" s="162"/>
      <c r="AR81" s="143">
        <v>3.2000000000000001E-2</v>
      </c>
      <c r="AS81" s="144"/>
      <c r="AT81" s="161">
        <v>7.6074766355140211E-2</v>
      </c>
      <c r="AU81" s="144"/>
      <c r="AV81" s="151">
        <v>2.075130111088086E-2</v>
      </c>
      <c r="AW81" s="144"/>
      <c r="AX81" s="151">
        <v>-1.2447451447566982E-2</v>
      </c>
      <c r="AY81" s="144"/>
      <c r="AZ81" s="151">
        <v>7.9783604193995217E-2</v>
      </c>
      <c r="BA81" s="144"/>
      <c r="BB81" s="151">
        <v>-1.3957307060755375E-2</v>
      </c>
      <c r="BC81" s="144"/>
      <c r="BD81" s="151">
        <v>0.11861165048543687</v>
      </c>
      <c r="BE81" s="144"/>
      <c r="BF81" s="151">
        <v>5.1490265486725528E-2</v>
      </c>
      <c r="BG81" s="144"/>
      <c r="BH81" s="151">
        <v>8.5999999999999993E-2</v>
      </c>
      <c r="BI81" s="144"/>
      <c r="BJ81" s="161">
        <v>4.0000000000000001E-3</v>
      </c>
      <c r="BK81" s="161"/>
      <c r="BL81" s="151">
        <v>-5.0999999999999997E-2</v>
      </c>
      <c r="BM81" s="144"/>
      <c r="BN81" s="161">
        <v>-6.932859098671873E-2</v>
      </c>
      <c r="BO81" s="144"/>
      <c r="BP81" s="161">
        <v>-5.8000000000000003E-2</v>
      </c>
      <c r="BQ81" s="144"/>
      <c r="BR81" s="143">
        <v>1.7999999999999999E-2</v>
      </c>
      <c r="BS81" s="162"/>
      <c r="BT81" s="227">
        <v>-0.11600000000000001</v>
      </c>
      <c r="BU81" s="229"/>
      <c r="BV81" s="102">
        <v>0.11799999999999999</v>
      </c>
      <c r="BW81" s="229"/>
      <c r="BX81" s="227">
        <v>-0.18099999999999999</v>
      </c>
      <c r="BY81" s="227"/>
      <c r="BZ81" s="102">
        <v>-0.154</v>
      </c>
      <c r="CA81" s="227"/>
      <c r="CB81" s="102">
        <v>-0.10199999999999999</v>
      </c>
      <c r="CC81" s="229"/>
      <c r="CD81" s="227">
        <v>-9.7000000000000003E-2</v>
      </c>
      <c r="CE81" s="227"/>
      <c r="CF81" s="102">
        <v>-0.1</v>
      </c>
      <c r="CG81" s="227"/>
      <c r="CH81" s="102">
        <v>-0.17</v>
      </c>
      <c r="CI81" s="227"/>
      <c r="CJ81" s="102">
        <v>-0.129</v>
      </c>
      <c r="CK81" s="227"/>
      <c r="CL81" s="102">
        <f>-0.006</f>
        <v>-6.0000000000000001E-3</v>
      </c>
      <c r="CM81" s="227"/>
      <c r="CN81" s="102">
        <v>5.6000000000000001E-2</v>
      </c>
      <c r="CO81" s="227"/>
      <c r="CP81" s="102">
        <v>0.06</v>
      </c>
      <c r="CQ81" s="103"/>
      <c r="CR81" s="429">
        <v>-9.0999999999999998E-2</v>
      </c>
      <c r="CS81" s="238"/>
      <c r="CT81" s="389">
        <f>0.175</f>
        <v>0.17499999999999999</v>
      </c>
      <c r="CU81" s="312"/>
      <c r="CV81" s="387">
        <v>0.152</v>
      </c>
      <c r="CW81" s="312"/>
      <c r="CX81" s="387">
        <v>0.124</v>
      </c>
      <c r="CY81" s="387"/>
      <c r="CZ81" s="343">
        <v>0.124</v>
      </c>
      <c r="DA81" s="312"/>
      <c r="DB81" s="387">
        <v>0.06</v>
      </c>
      <c r="DC81" s="312"/>
      <c r="DD81" s="387">
        <v>0.17499999999999999</v>
      </c>
      <c r="DE81" s="312"/>
      <c r="DF81" s="387">
        <v>7.3999999999999996E-2</v>
      </c>
      <c r="DG81" s="312"/>
      <c r="DH81" s="387">
        <v>0.10199999999999999</v>
      </c>
      <c r="DI81" s="312"/>
      <c r="DJ81" s="387">
        <v>0.158</v>
      </c>
      <c r="DK81" s="312"/>
      <c r="DL81" s="102">
        <v>0.13700000000000001</v>
      </c>
      <c r="DM81" s="227"/>
      <c r="DN81" s="102">
        <v>6.0000000000000001E-3</v>
      </c>
      <c r="DO81" s="227"/>
      <c r="DP81" s="387">
        <v>-4.2999999999999997E-2</v>
      </c>
      <c r="DQ81" s="581"/>
      <c r="DR81" s="319">
        <v>0.10100000000000001</v>
      </c>
      <c r="DS81" s="320"/>
      <c r="DT81" s="389">
        <v>-5.5E-2</v>
      </c>
      <c r="DU81" s="312"/>
      <c r="DV81" s="387">
        <v>-6.5000000000000002E-2</v>
      </c>
      <c r="DW81" s="312"/>
      <c r="DX81" s="387">
        <v>8.9999999999999993E-3</v>
      </c>
      <c r="DY81" s="312"/>
      <c r="DZ81" s="102">
        <v>-3.0000000000000001E-3</v>
      </c>
      <c r="EA81" s="227"/>
      <c r="EB81" s="102">
        <v>6.471948182411591E-3</v>
      </c>
      <c r="EC81" s="227"/>
      <c r="ED81" s="102">
        <v>-5.54654445762921E-2</v>
      </c>
      <c r="EE81" s="227"/>
      <c r="EF81" s="102">
        <v>9.0999999999999998E-2</v>
      </c>
      <c r="EG81" s="227"/>
      <c r="EH81" s="102">
        <v>1.4055737503162247E-2</v>
      </c>
      <c r="EI81" s="227"/>
      <c r="EJ81" s="102">
        <v>6.8111813770920904E-2</v>
      </c>
      <c r="EK81" s="227"/>
      <c r="EL81" s="102">
        <v>5.5361029317628985E-2</v>
      </c>
      <c r="EM81" s="229"/>
      <c r="EN81" s="227">
        <v>3.757542463422503E-2</v>
      </c>
      <c r="EO81" s="227"/>
      <c r="EP81" s="102">
        <v>9.8705185056371825E-2</v>
      </c>
      <c r="EQ81" s="103"/>
      <c r="ER81" s="319">
        <v>1.6844696329982201E-2</v>
      </c>
      <c r="ES81" s="320"/>
      <c r="ET81" s="227">
        <v>2.5907322850956094E-2</v>
      </c>
      <c r="EU81" s="227"/>
      <c r="EV81" s="102">
        <v>7.5251975487824474E-2</v>
      </c>
      <c r="EW81" s="227"/>
      <c r="EX81" s="102">
        <v>1.6111586163549463E-2</v>
      </c>
      <c r="EY81" s="227"/>
      <c r="EZ81" s="102">
        <v>-1.9866969598924644E-2</v>
      </c>
      <c r="FA81" s="227"/>
      <c r="FB81" s="102">
        <v>-1.765124233376858E-2</v>
      </c>
      <c r="FC81" s="227"/>
      <c r="FD81" s="102">
        <v>-3.2601670112132108E-2</v>
      </c>
      <c r="FE81" s="227"/>
      <c r="FF81" s="102">
        <v>4.7411289344507779E-3</v>
      </c>
      <c r="FG81" s="227"/>
      <c r="FH81" s="102">
        <v>0.12413464115526152</v>
      </c>
      <c r="FI81" s="227"/>
      <c r="FJ81" s="102">
        <v>0.21466897198527479</v>
      </c>
      <c r="FK81" s="229"/>
      <c r="FL81" s="227">
        <v>1.8334308858271919E-2</v>
      </c>
      <c r="FM81" s="227"/>
      <c r="FN81" s="102">
        <v>8.2550891656896885E-2</v>
      </c>
      <c r="FO81" s="227"/>
      <c r="FP81" s="102">
        <v>6.6686670909324786E-2</v>
      </c>
      <c r="FQ81" s="103"/>
      <c r="FR81" s="319">
        <v>4.7397686442718578E-2</v>
      </c>
      <c r="FS81" s="320"/>
      <c r="FT81" s="318">
        <f>FT80/ET80-1</f>
        <v>0.17621761175175266</v>
      </c>
      <c r="FU81" s="199"/>
      <c r="FV81" s="102">
        <f>FV80/EV80-1</f>
        <v>0.19251571489901798</v>
      </c>
      <c r="FW81" s="199"/>
      <c r="FX81" s="102">
        <f>FX80/EX80-1</f>
        <v>0.12640480754361416</v>
      </c>
      <c r="FY81" s="199"/>
      <c r="FZ81" s="102">
        <f>FZ80/EZ80-1</f>
        <v>0.18228109435042783</v>
      </c>
      <c r="GA81" s="199"/>
      <c r="GB81" s="102">
        <f>GB80/FB80-1</f>
        <v>0.12159784471161328</v>
      </c>
      <c r="GC81" s="199"/>
      <c r="GD81" s="102">
        <f>GD80/FD80-1</f>
        <v>2.5383638470783954E-2</v>
      </c>
      <c r="GE81" s="199"/>
      <c r="GF81" s="102">
        <f>GF80/FF80-1</f>
        <v>-2.2925120907220986E-2</v>
      </c>
      <c r="GG81" s="199"/>
      <c r="GH81" s="102">
        <f>GH80/FH80-1</f>
        <v>-3.23814579228483E-2</v>
      </c>
      <c r="GI81" s="199"/>
      <c r="GJ81" s="102">
        <f>GJ80/FJ80-1</f>
        <v>-0.17505882785498927</v>
      </c>
      <c r="GK81" s="199"/>
      <c r="GL81" s="102">
        <f>GL80/FL80-1</f>
        <v>4.40761504843179E-4</v>
      </c>
      <c r="GM81" s="199"/>
      <c r="GN81" s="102">
        <f>GN80/FN80-1</f>
        <v>0.11307856475923694</v>
      </c>
      <c r="GO81" s="199"/>
      <c r="GP81" s="102">
        <f>GP80/FP80-1</f>
        <v>4.1875712921145114E-2</v>
      </c>
      <c r="GQ81" s="199"/>
      <c r="GR81" s="319">
        <f>(GR80/(ET80+EV80+EX80+FD80+EZ80+FB80+FF80+FH80+FJ80+FL80+FN80+FP80))-1</f>
        <v>5.2698030546115104E-2</v>
      </c>
      <c r="GS81" s="320"/>
      <c r="GT81" s="102">
        <f>GT80/FT80-1</f>
        <v>6.4067350975110182E-2</v>
      </c>
      <c r="GU81" s="199"/>
      <c r="GV81" s="102">
        <f t="shared" ref="GV81" si="252">GV80/FV80-1</f>
        <v>1.4829406021999558E-2</v>
      </c>
      <c r="GW81" s="199"/>
      <c r="GX81" s="102">
        <f t="shared" ref="GX81" si="253">GX80/FX80-1</f>
        <v>0.14885788037795544</v>
      </c>
      <c r="GY81" s="199"/>
      <c r="GZ81" s="102">
        <f t="shared" ref="GZ81" si="254">GZ80/FZ80-1</f>
        <v>0.11489341352835991</v>
      </c>
      <c r="HA81" s="199"/>
      <c r="HB81" s="102">
        <f t="shared" ref="HB81" si="255">HB80/GB80-1</f>
        <v>0.17196759628237901</v>
      </c>
      <c r="HC81" s="199"/>
      <c r="HD81" s="102">
        <f t="shared" ref="HD81" si="256">HD80/GD80-1</f>
        <v>0.22877696333615161</v>
      </c>
      <c r="HE81" s="199"/>
      <c r="HF81" s="102">
        <f t="shared" ref="HF81" si="257">HF80/GF80-1</f>
        <v>0.14680882537009432</v>
      </c>
      <c r="HG81" s="199"/>
      <c r="HH81" s="102">
        <f t="shared" ref="HH81" si="258">HH80/GH80-1</f>
        <v>0.1098111108183959</v>
      </c>
      <c r="HI81" s="199"/>
      <c r="HJ81" s="102">
        <f t="shared" ref="HJ81" si="259">HJ80/GJ80-1</f>
        <v>0.13016431906199788</v>
      </c>
      <c r="HK81" s="199"/>
      <c r="HL81" s="102">
        <f t="shared" ref="HL81" si="260">HL80/GL80-1</f>
        <v>0.14943567196190877</v>
      </c>
      <c r="HM81" s="199"/>
      <c r="HN81" s="102">
        <f t="shared" ref="HN81" si="261">HN80/GN80-1</f>
        <v>2.4328099075694887E-2</v>
      </c>
      <c r="HO81" s="199"/>
      <c r="HP81" s="102">
        <f t="shared" ref="HP81" si="262">HP80/GP80-1</f>
        <v>0.10118991987586035</v>
      </c>
      <c r="HQ81" s="199"/>
      <c r="HR81" s="243">
        <f>HR80/(FT80+FV80+FX80+FZ80+GB80+GD80+GF80+GH80+GJ80+GL80+GN80+GP80)-1</f>
        <v>0.11499369539065318</v>
      </c>
      <c r="HS81" s="244"/>
      <c r="HT81" s="102">
        <f t="shared" ref="HT81" si="263">HT80/GT80-1</f>
        <v>-5.1906291797085058E-2</v>
      </c>
      <c r="HU81" s="199"/>
      <c r="HV81" s="102">
        <f t="shared" ref="HV81" si="264">HV80/GV80-1</f>
        <v>-4.5986733464077889E-2</v>
      </c>
      <c r="HW81" s="199"/>
      <c r="HX81" s="102">
        <f t="shared" ref="HX81" si="265">HX80/GX80-1</f>
        <v>-4.0683868045259586E-2</v>
      </c>
      <c r="HY81" s="199"/>
      <c r="HZ81" s="102">
        <f t="shared" ref="HZ81" si="266">HZ80/GZ80-1</f>
        <v>-4.840100009270365E-2</v>
      </c>
      <c r="IA81" s="199"/>
      <c r="IB81" s="102">
        <f t="shared" ref="IB81" si="267">IB80/HB80-1</f>
        <v>4.4199058706293481E-2</v>
      </c>
      <c r="IC81" s="199"/>
      <c r="ID81" s="102">
        <f t="shared" ref="ID81" si="268">ID80/HD80-1</f>
        <v>3.4472267794133149E-2</v>
      </c>
      <c r="IE81" s="199"/>
      <c r="IF81" s="102">
        <f t="shared" ref="IF81" si="269">IF80/HF80-1</f>
        <v>5.5845895435119974E-2</v>
      </c>
      <c r="IG81" s="199"/>
      <c r="IH81" s="102">
        <f t="shared" ref="IH81" si="270">IH80/HH80-1</f>
        <v>9.2875893655049113E-2</v>
      </c>
      <c r="II81" s="199"/>
      <c r="IJ81" s="243">
        <f>IJ80/(SUM(GT80:HI80))-1</f>
        <v>5.5261349409871929E-3</v>
      </c>
      <c r="IK81" s="244"/>
    </row>
    <row r="82" spans="2:245" ht="15" customHeight="1">
      <c r="B82" s="474" t="s">
        <v>4</v>
      </c>
      <c r="C82" s="474"/>
      <c r="D82" s="2" t="s">
        <v>85</v>
      </c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CZ82" s="24"/>
      <c r="DA82" s="24"/>
      <c r="DE82" s="24"/>
    </row>
    <row r="83" spans="2:245" ht="15" customHeight="1">
      <c r="B83" s="48"/>
      <c r="C83" s="48"/>
      <c r="D83" s="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CZ83" s="24"/>
      <c r="DA83" s="24"/>
      <c r="DE83" s="24"/>
    </row>
    <row r="84" spans="2:245" ht="15" customHeight="1"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DE84" s="24"/>
    </row>
    <row r="85" spans="2:245" ht="15" customHeight="1">
      <c r="B85" s="4" t="s">
        <v>93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DG85" s="16"/>
    </row>
    <row r="86" spans="2:245" ht="15" customHeight="1" thickBot="1">
      <c r="B86" s="4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99" t="s">
        <v>42</v>
      </c>
      <c r="DH86" s="32"/>
      <c r="DI86" s="32"/>
      <c r="EC86" s="16"/>
      <c r="IK86" s="16" t="s">
        <v>42</v>
      </c>
    </row>
    <row r="87" spans="2:245" ht="15" customHeight="1" thickBot="1">
      <c r="B87" s="502"/>
      <c r="C87" s="503"/>
      <c r="D87" s="503"/>
      <c r="E87" s="504"/>
      <c r="F87" s="146">
        <v>41456</v>
      </c>
      <c r="G87" s="152"/>
      <c r="H87" s="146">
        <v>41487</v>
      </c>
      <c r="I87" s="152"/>
      <c r="J87" s="146">
        <v>41518</v>
      </c>
      <c r="K87" s="152"/>
      <c r="L87" s="146">
        <v>41548</v>
      </c>
      <c r="M87" s="184"/>
      <c r="N87" s="146">
        <v>41579</v>
      </c>
      <c r="O87" s="152"/>
      <c r="P87" s="146">
        <v>41609</v>
      </c>
      <c r="Q87" s="153"/>
      <c r="R87" s="126" t="s">
        <v>77</v>
      </c>
      <c r="S87" s="121"/>
      <c r="T87" s="146">
        <v>41670</v>
      </c>
      <c r="U87" s="152"/>
      <c r="V87" s="146">
        <v>41671</v>
      </c>
      <c r="W87" s="152"/>
      <c r="X87" s="146">
        <v>41699</v>
      </c>
      <c r="Y87" s="152"/>
      <c r="Z87" s="146">
        <v>41730</v>
      </c>
      <c r="AA87" s="184"/>
      <c r="AB87" s="146">
        <v>41760</v>
      </c>
      <c r="AC87" s="184"/>
      <c r="AD87" s="146">
        <v>41791</v>
      </c>
      <c r="AE87" s="184"/>
      <c r="AF87" s="152">
        <v>41821</v>
      </c>
      <c r="AG87" s="152"/>
      <c r="AH87" s="146">
        <v>41853</v>
      </c>
      <c r="AI87" s="152"/>
      <c r="AJ87" s="146">
        <v>41883</v>
      </c>
      <c r="AK87" s="152"/>
      <c r="AL87" s="146">
        <v>41914</v>
      </c>
      <c r="AM87" s="184"/>
      <c r="AN87" s="152">
        <v>41946</v>
      </c>
      <c r="AO87" s="184"/>
      <c r="AP87" s="152">
        <v>41977</v>
      </c>
      <c r="AQ87" s="153"/>
      <c r="AR87" s="126" t="s">
        <v>77</v>
      </c>
      <c r="AS87" s="121"/>
      <c r="AT87" s="152">
        <v>42008</v>
      </c>
      <c r="AU87" s="184"/>
      <c r="AV87" s="152">
        <v>42040</v>
      </c>
      <c r="AW87" s="184"/>
      <c r="AX87" s="152">
        <v>42069</v>
      </c>
      <c r="AY87" s="184"/>
      <c r="AZ87" s="152">
        <v>42101</v>
      </c>
      <c r="BA87" s="184"/>
      <c r="BB87" s="146">
        <v>42128</v>
      </c>
      <c r="BC87" s="184"/>
      <c r="BD87" s="152">
        <v>42160</v>
      </c>
      <c r="BE87" s="184"/>
      <c r="BF87" s="146">
        <v>42191</v>
      </c>
      <c r="BG87" s="184"/>
      <c r="BH87" s="146">
        <v>42223</v>
      </c>
      <c r="BI87" s="184"/>
      <c r="BJ87" s="152">
        <v>42255</v>
      </c>
      <c r="BK87" s="152"/>
      <c r="BL87" s="146">
        <v>42290</v>
      </c>
      <c r="BM87" s="184"/>
      <c r="BN87" s="146">
        <v>42322</v>
      </c>
      <c r="BO87" s="184"/>
      <c r="BP87" s="152">
        <v>42353</v>
      </c>
      <c r="BQ87" s="153"/>
      <c r="BR87" s="126" t="s">
        <v>78</v>
      </c>
      <c r="BS87" s="663"/>
      <c r="BT87" s="105">
        <v>42385</v>
      </c>
      <c r="BU87" s="105"/>
      <c r="BV87" s="104">
        <v>42417</v>
      </c>
      <c r="BW87" s="247"/>
      <c r="BX87" s="104">
        <v>42447</v>
      </c>
      <c r="BY87" s="247"/>
      <c r="BZ87" s="104">
        <v>42479</v>
      </c>
      <c r="CA87" s="105"/>
      <c r="CB87" s="104">
        <v>42492</v>
      </c>
      <c r="CC87" s="247"/>
      <c r="CD87" s="104">
        <v>42522</v>
      </c>
      <c r="CE87" s="247"/>
      <c r="CF87" s="104">
        <v>42553</v>
      </c>
      <c r="CG87" s="247"/>
      <c r="CH87" s="104">
        <v>42585</v>
      </c>
      <c r="CI87" s="247"/>
      <c r="CJ87" s="104">
        <v>42617</v>
      </c>
      <c r="CK87" s="247"/>
      <c r="CL87" s="104">
        <v>42649</v>
      </c>
      <c r="CM87" s="247"/>
      <c r="CN87" s="105">
        <v>42681</v>
      </c>
      <c r="CO87" s="105"/>
      <c r="CP87" s="104">
        <v>42712</v>
      </c>
      <c r="CQ87" s="116"/>
      <c r="CR87" s="253" t="s">
        <v>73</v>
      </c>
      <c r="CS87" s="234"/>
      <c r="CT87" s="269">
        <v>42736</v>
      </c>
      <c r="CU87" s="247"/>
      <c r="CV87" s="105">
        <v>42768</v>
      </c>
      <c r="CW87" s="105"/>
      <c r="CX87" s="104">
        <v>42797</v>
      </c>
      <c r="CY87" s="247"/>
      <c r="CZ87" s="105">
        <v>42829</v>
      </c>
      <c r="DA87" s="105"/>
      <c r="DB87" s="104">
        <v>42860</v>
      </c>
      <c r="DC87" s="247"/>
      <c r="DD87" s="105">
        <v>42892</v>
      </c>
      <c r="DE87" s="105"/>
      <c r="DF87" s="104">
        <v>42923</v>
      </c>
      <c r="DG87" s="247"/>
      <c r="DH87" s="105">
        <v>42955</v>
      </c>
      <c r="DI87" s="247"/>
      <c r="DJ87" s="105">
        <v>42987</v>
      </c>
      <c r="DK87" s="247"/>
      <c r="DL87" s="105">
        <v>43018</v>
      </c>
      <c r="DM87" s="247"/>
      <c r="DN87" s="105">
        <v>43050</v>
      </c>
      <c r="DO87" s="247"/>
      <c r="DP87" s="104">
        <v>43081</v>
      </c>
      <c r="DQ87" s="116"/>
      <c r="DR87" s="253" t="s">
        <v>78</v>
      </c>
      <c r="DS87" s="234"/>
      <c r="DT87" s="269">
        <v>43111</v>
      </c>
      <c r="DU87" s="247"/>
      <c r="DV87" s="105">
        <v>43133</v>
      </c>
      <c r="DW87" s="105"/>
      <c r="DX87" s="104">
        <v>43162</v>
      </c>
      <c r="DY87" s="105"/>
      <c r="DZ87" s="104">
        <v>43194</v>
      </c>
      <c r="EA87" s="105"/>
      <c r="EB87" s="104">
        <v>43225</v>
      </c>
      <c r="EC87" s="105"/>
      <c r="ED87" s="104">
        <v>43257</v>
      </c>
      <c r="EE87" s="105"/>
      <c r="EF87" s="104">
        <v>43288</v>
      </c>
      <c r="EG87" s="105"/>
      <c r="EH87" s="104">
        <v>43320</v>
      </c>
      <c r="EI87" s="105"/>
      <c r="EJ87" s="104">
        <v>43352</v>
      </c>
      <c r="EK87" s="105"/>
      <c r="EL87" s="104">
        <v>43383</v>
      </c>
      <c r="EM87" s="247"/>
      <c r="EN87" s="105">
        <v>43415</v>
      </c>
      <c r="EO87" s="105"/>
      <c r="EP87" s="104">
        <v>43446</v>
      </c>
      <c r="EQ87" s="116"/>
      <c r="ER87" s="253" t="s">
        <v>78</v>
      </c>
      <c r="ES87" s="234"/>
      <c r="ET87" s="105">
        <v>43473</v>
      </c>
      <c r="EU87" s="105"/>
      <c r="EV87" s="104">
        <v>43505</v>
      </c>
      <c r="EW87" s="105"/>
      <c r="EX87" s="104">
        <v>43534</v>
      </c>
      <c r="EY87" s="105"/>
      <c r="EZ87" s="104">
        <v>43566</v>
      </c>
      <c r="FA87" s="105"/>
      <c r="FB87" s="104">
        <v>43597</v>
      </c>
      <c r="FC87" s="105"/>
      <c r="FD87" s="104">
        <v>43629</v>
      </c>
      <c r="FE87" s="105"/>
      <c r="FF87" s="104">
        <v>43660</v>
      </c>
      <c r="FG87" s="105"/>
      <c r="FH87" s="104">
        <v>43692</v>
      </c>
      <c r="FI87" s="105"/>
      <c r="FJ87" s="104">
        <v>43724</v>
      </c>
      <c r="FK87" s="247"/>
      <c r="FL87" s="105">
        <v>43755</v>
      </c>
      <c r="FM87" s="105"/>
      <c r="FN87" s="104">
        <v>43787</v>
      </c>
      <c r="FO87" s="105"/>
      <c r="FP87" s="104">
        <v>43818</v>
      </c>
      <c r="FQ87" s="116"/>
      <c r="FR87" s="253" t="s">
        <v>78</v>
      </c>
      <c r="FS87" s="234"/>
      <c r="FT87" s="269">
        <v>43838</v>
      </c>
      <c r="FU87" s="105"/>
      <c r="FV87" s="104">
        <v>43870</v>
      </c>
      <c r="FW87" s="247"/>
      <c r="FX87" s="104">
        <v>43900</v>
      </c>
      <c r="FY87" s="105"/>
      <c r="FZ87" s="104">
        <v>43930</v>
      </c>
      <c r="GA87" s="105"/>
      <c r="GB87" s="104">
        <v>43952</v>
      </c>
      <c r="GC87" s="105"/>
      <c r="GD87" s="104">
        <v>43984</v>
      </c>
      <c r="GE87" s="105"/>
      <c r="GF87" s="104">
        <v>44015</v>
      </c>
      <c r="GG87" s="105"/>
      <c r="GH87" s="104">
        <v>44047</v>
      </c>
      <c r="GI87" s="105"/>
      <c r="GJ87" s="104">
        <v>44079</v>
      </c>
      <c r="GK87" s="105"/>
      <c r="GL87" s="104">
        <v>44110</v>
      </c>
      <c r="GM87" s="247"/>
      <c r="GN87" s="104">
        <v>44142</v>
      </c>
      <c r="GO87" s="105"/>
      <c r="GP87" s="104">
        <v>44173</v>
      </c>
      <c r="GQ87" s="116"/>
      <c r="GR87" s="253" t="s">
        <v>78</v>
      </c>
      <c r="GS87" s="234"/>
      <c r="GT87" s="104">
        <v>44204</v>
      </c>
      <c r="GU87" s="105"/>
      <c r="GV87" s="104">
        <v>44236</v>
      </c>
      <c r="GW87" s="247"/>
      <c r="GX87" s="105">
        <v>44265</v>
      </c>
      <c r="GY87" s="105"/>
      <c r="GZ87" s="104">
        <v>44287</v>
      </c>
      <c r="HA87" s="105"/>
      <c r="HB87" s="104">
        <v>44318</v>
      </c>
      <c r="HC87" s="105"/>
      <c r="HD87" s="104">
        <v>44350</v>
      </c>
      <c r="HE87" s="105"/>
      <c r="HF87" s="104">
        <v>44381</v>
      </c>
      <c r="HG87" s="105"/>
      <c r="HH87" s="104">
        <v>44413</v>
      </c>
      <c r="HI87" s="105"/>
      <c r="HJ87" s="104">
        <v>44445</v>
      </c>
      <c r="HK87" s="105"/>
      <c r="HL87" s="104">
        <v>44476</v>
      </c>
      <c r="HM87" s="105"/>
      <c r="HN87" s="104">
        <v>44508</v>
      </c>
      <c r="HO87" s="105"/>
      <c r="HP87" s="104">
        <v>44539</v>
      </c>
      <c r="HQ87" s="116"/>
      <c r="HR87" s="253" t="s">
        <v>78</v>
      </c>
      <c r="HS87" s="234"/>
      <c r="HT87" s="104">
        <v>44562</v>
      </c>
      <c r="HU87" s="105"/>
      <c r="HV87" s="104">
        <v>44594</v>
      </c>
      <c r="HW87" s="105"/>
      <c r="HX87" s="104">
        <v>44623</v>
      </c>
      <c r="HY87" s="105"/>
      <c r="HZ87" s="104">
        <v>44655</v>
      </c>
      <c r="IA87" s="105"/>
      <c r="IB87" s="104">
        <v>44686</v>
      </c>
      <c r="IC87" s="105"/>
      <c r="ID87" s="104">
        <v>44718</v>
      </c>
      <c r="IE87" s="105"/>
      <c r="IF87" s="104">
        <v>44749</v>
      </c>
      <c r="IG87" s="247"/>
      <c r="IH87" s="104">
        <v>44781</v>
      </c>
      <c r="II87" s="116"/>
      <c r="IJ87" s="253" t="s">
        <v>78</v>
      </c>
      <c r="IK87" s="234"/>
    </row>
    <row r="88" spans="2:245" ht="15" customHeight="1" thickTop="1">
      <c r="B88" s="527" t="s">
        <v>30</v>
      </c>
      <c r="C88" s="528"/>
      <c r="D88" s="528"/>
      <c r="E88" s="529"/>
      <c r="F88" s="183">
        <v>1052</v>
      </c>
      <c r="G88" s="180"/>
      <c r="H88" s="147">
        <v>1074</v>
      </c>
      <c r="I88" s="148"/>
      <c r="J88" s="147">
        <v>1078</v>
      </c>
      <c r="K88" s="148"/>
      <c r="L88" s="147">
        <v>1097</v>
      </c>
      <c r="M88" s="142"/>
      <c r="N88" s="147">
        <v>1141</v>
      </c>
      <c r="O88" s="148"/>
      <c r="P88" s="166">
        <v>1212</v>
      </c>
      <c r="Q88" s="167"/>
      <c r="R88" s="122"/>
      <c r="S88" s="123"/>
      <c r="T88" s="166">
        <v>1218</v>
      </c>
      <c r="U88" s="148"/>
      <c r="V88" s="166">
        <v>1137</v>
      </c>
      <c r="W88" s="148"/>
      <c r="X88" s="166">
        <v>1295</v>
      </c>
      <c r="Y88" s="148"/>
      <c r="Z88" s="166">
        <v>1154</v>
      </c>
      <c r="AA88" s="142"/>
      <c r="AB88" s="166">
        <v>1117</v>
      </c>
      <c r="AC88" s="142"/>
      <c r="AD88" s="166">
        <v>965</v>
      </c>
      <c r="AE88" s="142"/>
      <c r="AF88" s="334">
        <v>1025</v>
      </c>
      <c r="AG88" s="123"/>
      <c r="AH88" s="181">
        <v>1023</v>
      </c>
      <c r="AI88" s="180"/>
      <c r="AJ88" s="180">
        <v>1098</v>
      </c>
      <c r="AK88" s="753"/>
      <c r="AL88" s="180">
        <v>1164</v>
      </c>
      <c r="AM88" s="754"/>
      <c r="AN88" s="755">
        <v>1125</v>
      </c>
      <c r="AO88" s="754"/>
      <c r="AP88" s="755">
        <v>1185</v>
      </c>
      <c r="AQ88" s="756"/>
      <c r="AR88" s="122">
        <f>1218+V88+X88+Z88+AB88+AD88+AF88+AH88+AJ88+AL88+AN88+AP88</f>
        <v>13506</v>
      </c>
      <c r="AS88" s="123"/>
      <c r="AT88" s="261">
        <v>1186</v>
      </c>
      <c r="AU88" s="734"/>
      <c r="AV88" s="261">
        <v>1180</v>
      </c>
      <c r="AW88" s="734"/>
      <c r="AX88" s="261">
        <v>1296</v>
      </c>
      <c r="AY88" s="734"/>
      <c r="AZ88" s="261">
        <v>1226</v>
      </c>
      <c r="BA88" s="734"/>
      <c r="BB88" s="166">
        <v>1170</v>
      </c>
      <c r="BC88" s="734"/>
      <c r="BD88" s="261">
        <v>1071</v>
      </c>
      <c r="BE88" s="734"/>
      <c r="BF88" s="166">
        <v>1107</v>
      </c>
      <c r="BG88" s="734"/>
      <c r="BH88" s="166">
        <v>1114</v>
      </c>
      <c r="BI88" s="228"/>
      <c r="BJ88" s="261">
        <v>1050</v>
      </c>
      <c r="BK88" s="196"/>
      <c r="BL88" s="166">
        <v>1151</v>
      </c>
      <c r="BM88" s="228"/>
      <c r="BN88" s="181">
        <v>1116</v>
      </c>
      <c r="BO88" s="181"/>
      <c r="BP88" s="261">
        <v>1129</v>
      </c>
      <c r="BQ88" s="250"/>
      <c r="BR88" s="122">
        <f>SUM(AT88:BQ88)</f>
        <v>13796</v>
      </c>
      <c r="BS88" s="741"/>
      <c r="BT88" s="261">
        <v>1213</v>
      </c>
      <c r="BU88" s="196"/>
      <c r="BV88" s="166">
        <v>1141</v>
      </c>
      <c r="BW88" s="228"/>
      <c r="BX88" s="166">
        <v>1239</v>
      </c>
      <c r="BY88" s="228"/>
      <c r="BZ88" s="166">
        <v>1107</v>
      </c>
      <c r="CA88" s="196"/>
      <c r="CB88" s="181">
        <v>1073</v>
      </c>
      <c r="CC88" s="181"/>
      <c r="CD88" s="166">
        <v>925</v>
      </c>
      <c r="CE88" s="228"/>
      <c r="CF88" s="166">
        <v>1013</v>
      </c>
      <c r="CG88" s="228"/>
      <c r="CH88" s="166">
        <v>982</v>
      </c>
      <c r="CI88" s="228"/>
      <c r="CJ88" s="166">
        <v>1025</v>
      </c>
      <c r="CK88" s="228"/>
      <c r="CL88" s="166">
        <v>1053</v>
      </c>
      <c r="CM88" s="228"/>
      <c r="CN88" s="261">
        <v>1078</v>
      </c>
      <c r="CO88" s="196"/>
      <c r="CP88" s="166">
        <v>1166</v>
      </c>
      <c r="CQ88" s="250"/>
      <c r="CR88" s="141">
        <f>BV88+BT88+BX88+BZ88+CB88+CD88+CF88+CH88+CJ88+CL88+CN88+CP88</f>
        <v>13015</v>
      </c>
      <c r="CS88" s="428"/>
      <c r="CT88" s="327">
        <v>1260</v>
      </c>
      <c r="CU88" s="228"/>
      <c r="CV88" s="261">
        <v>1180</v>
      </c>
      <c r="CW88" s="196"/>
      <c r="CX88" s="166">
        <v>1296</v>
      </c>
      <c r="CY88" s="228"/>
      <c r="CZ88" s="261">
        <v>1224</v>
      </c>
      <c r="DA88" s="196"/>
      <c r="DB88" s="166">
        <v>1123</v>
      </c>
      <c r="DC88" s="228"/>
      <c r="DD88" s="261">
        <v>985</v>
      </c>
      <c r="DE88" s="196"/>
      <c r="DF88" s="166">
        <v>1095</v>
      </c>
      <c r="DG88" s="228"/>
      <c r="DH88" s="166">
        <v>1054</v>
      </c>
      <c r="DI88" s="228"/>
      <c r="DJ88" s="166">
        <v>1034</v>
      </c>
      <c r="DK88" s="228"/>
      <c r="DL88" s="166">
        <v>1150</v>
      </c>
      <c r="DM88" s="228"/>
      <c r="DN88" s="166">
        <v>1115</v>
      </c>
      <c r="DO88" s="196"/>
      <c r="DP88" s="166">
        <v>1150</v>
      </c>
      <c r="DQ88" s="250"/>
      <c r="DR88" s="262">
        <f>SUM(CT88:DQ88)</f>
        <v>13666</v>
      </c>
      <c r="DS88" s="236"/>
      <c r="DT88" s="327">
        <v>1237</v>
      </c>
      <c r="DU88" s="228"/>
      <c r="DV88" s="261">
        <v>1119</v>
      </c>
      <c r="DW88" s="196"/>
      <c r="DX88" s="166">
        <v>1331</v>
      </c>
      <c r="DY88" s="196"/>
      <c r="DZ88" s="166">
        <v>1199</v>
      </c>
      <c r="EA88" s="196"/>
      <c r="EB88" s="166">
        <v>1231</v>
      </c>
      <c r="EC88" s="196"/>
      <c r="ED88" s="166">
        <v>1058</v>
      </c>
      <c r="EE88" s="196"/>
      <c r="EF88" s="166">
        <v>1071</v>
      </c>
      <c r="EG88" s="196"/>
      <c r="EH88" s="166">
        <v>1079</v>
      </c>
      <c r="EI88" s="196"/>
      <c r="EJ88" s="166">
        <v>1055</v>
      </c>
      <c r="EK88" s="261"/>
      <c r="EL88" s="166">
        <v>1124</v>
      </c>
      <c r="EM88" s="334"/>
      <c r="EN88" s="261">
        <v>1083</v>
      </c>
      <c r="EO88" s="261"/>
      <c r="EP88" s="166">
        <v>1105</v>
      </c>
      <c r="EQ88" s="335"/>
      <c r="ER88" s="262">
        <v>13692</v>
      </c>
      <c r="ES88" s="236"/>
      <c r="ET88" s="261">
        <v>1238</v>
      </c>
      <c r="EU88" s="261"/>
      <c r="EV88" s="166">
        <v>1181</v>
      </c>
      <c r="EW88" s="261"/>
      <c r="EX88" s="166">
        <v>1277</v>
      </c>
      <c r="EY88" s="261"/>
      <c r="EZ88" s="166">
        <v>1203</v>
      </c>
      <c r="FA88" s="261"/>
      <c r="FB88" s="166">
        <v>1167</v>
      </c>
      <c r="FC88" s="261"/>
      <c r="FD88" s="166">
        <v>1057</v>
      </c>
      <c r="FE88" s="261"/>
      <c r="FF88" s="166">
        <v>1066</v>
      </c>
      <c r="FG88" s="261"/>
      <c r="FH88" s="166">
        <v>1186</v>
      </c>
      <c r="FI88" s="261"/>
      <c r="FJ88" s="166">
        <v>1098</v>
      </c>
      <c r="FK88" s="334"/>
      <c r="FL88" s="261">
        <v>1234</v>
      </c>
      <c r="FM88" s="261"/>
      <c r="FN88" s="166">
        <v>1274</v>
      </c>
      <c r="FO88" s="261"/>
      <c r="FP88" s="166">
        <v>1300</v>
      </c>
      <c r="FQ88" s="335"/>
      <c r="FR88" s="262">
        <v>14281</v>
      </c>
      <c r="FS88" s="236"/>
      <c r="FT88" s="327">
        <v>1283</v>
      </c>
      <c r="FU88" s="196"/>
      <c r="FV88" s="166">
        <v>1227</v>
      </c>
      <c r="FW88" s="228"/>
      <c r="FX88" s="166">
        <v>1210</v>
      </c>
      <c r="FY88" s="196"/>
      <c r="FZ88" s="166">
        <v>1022</v>
      </c>
      <c r="GA88" s="196"/>
      <c r="GB88" s="166">
        <v>937</v>
      </c>
      <c r="GC88" s="196"/>
      <c r="GD88" s="166">
        <v>890</v>
      </c>
      <c r="GE88" s="196"/>
      <c r="GF88" s="166">
        <v>963</v>
      </c>
      <c r="GG88" s="196"/>
      <c r="GH88" s="166">
        <v>1036</v>
      </c>
      <c r="GI88" s="196"/>
      <c r="GJ88" s="166">
        <v>993</v>
      </c>
      <c r="GK88" s="196"/>
      <c r="GL88" s="166">
        <v>1143</v>
      </c>
      <c r="GM88" s="228"/>
      <c r="GN88" s="166">
        <v>1104</v>
      </c>
      <c r="GO88" s="196"/>
      <c r="GP88" s="166">
        <v>1175</v>
      </c>
      <c r="GQ88" s="250"/>
      <c r="GR88" s="262">
        <f>FT88+FV88+FX88+FZ88+GB88+GD88+GF88+GH88+GJ88+GL88+GN88+GP88</f>
        <v>12983</v>
      </c>
      <c r="GS88" s="236"/>
      <c r="GT88" s="166">
        <v>1160</v>
      </c>
      <c r="GU88" s="196"/>
      <c r="GV88" s="166">
        <v>1055</v>
      </c>
      <c r="GW88" s="228"/>
      <c r="GX88" s="261">
        <v>1196</v>
      </c>
      <c r="GY88" s="196"/>
      <c r="GZ88" s="166">
        <v>1134</v>
      </c>
      <c r="HA88" s="196"/>
      <c r="HB88" s="166">
        <v>1122</v>
      </c>
      <c r="HC88" s="196"/>
      <c r="HD88" s="166">
        <v>1047</v>
      </c>
      <c r="HE88" s="196"/>
      <c r="HF88" s="166">
        <v>1101</v>
      </c>
      <c r="HG88" s="196"/>
      <c r="HH88" s="166">
        <v>1140</v>
      </c>
      <c r="HI88" s="196"/>
      <c r="HJ88" s="166">
        <v>965</v>
      </c>
      <c r="HK88" s="196"/>
      <c r="HL88" s="166">
        <v>1133</v>
      </c>
      <c r="HM88" s="196"/>
      <c r="HN88" s="166">
        <v>1210</v>
      </c>
      <c r="HO88" s="196"/>
      <c r="HP88" s="166">
        <v>1260</v>
      </c>
      <c r="HQ88" s="250"/>
      <c r="HR88" s="262">
        <f>GT88+GV88+GX88+GZ88+HB88+HD88+HF88+HH88+HJ88+HL88+HN88+HP88</f>
        <v>13523</v>
      </c>
      <c r="HS88" s="236"/>
      <c r="HT88" s="166">
        <v>1226</v>
      </c>
      <c r="HU88" s="196"/>
      <c r="HV88" s="166">
        <v>1179</v>
      </c>
      <c r="HW88" s="196"/>
      <c r="HX88" s="166">
        <v>1276</v>
      </c>
      <c r="HY88" s="196"/>
      <c r="HZ88" s="166">
        <v>1197</v>
      </c>
      <c r="IA88" s="196"/>
      <c r="IB88" s="166">
        <v>1216</v>
      </c>
      <c r="IC88" s="196"/>
      <c r="ID88" s="166">
        <v>1169</v>
      </c>
      <c r="IE88" s="196"/>
      <c r="IF88" s="166">
        <v>1128</v>
      </c>
      <c r="IG88" s="228"/>
      <c r="IH88" s="166">
        <v>1176</v>
      </c>
      <c r="II88" s="250"/>
      <c r="IJ88" s="262">
        <f>HT88+HV88+HX88+HZ88+IB88+ID88+IF88+IH88</f>
        <v>9567</v>
      </c>
      <c r="IK88" s="236"/>
    </row>
    <row r="89" spans="2:245" ht="15" customHeight="1" thickBot="1">
      <c r="B89" s="551" t="s">
        <v>6</v>
      </c>
      <c r="C89" s="552"/>
      <c r="D89" s="552"/>
      <c r="E89" s="553"/>
      <c r="F89" s="119">
        <v>-0.08</v>
      </c>
      <c r="G89" s="173"/>
      <c r="H89" s="113">
        <v>-5.6000000000000001E-2</v>
      </c>
      <c r="I89" s="114"/>
      <c r="J89" s="113">
        <v>-3.1E-2</v>
      </c>
      <c r="K89" s="114"/>
      <c r="L89" s="113">
        <v>-6.4000000000000001E-2</v>
      </c>
      <c r="M89" s="186"/>
      <c r="N89" s="113">
        <v>-3.0000000000000001E-3</v>
      </c>
      <c r="O89" s="114"/>
      <c r="P89" s="113">
        <v>1.4999999999999999E-2</v>
      </c>
      <c r="Q89" s="117"/>
      <c r="R89" s="118"/>
      <c r="S89" s="119"/>
      <c r="T89" s="113">
        <v>3.0000000000000001E-3</v>
      </c>
      <c r="U89" s="114"/>
      <c r="V89" s="113">
        <v>-4.7E-2</v>
      </c>
      <c r="W89" s="114"/>
      <c r="X89" s="113">
        <v>3.7999999999999999E-2</v>
      </c>
      <c r="Y89" s="114"/>
      <c r="Z89" s="113">
        <v>-2.1000000000000001E-2</v>
      </c>
      <c r="AA89" s="186"/>
      <c r="AB89" s="113">
        <v>-2E-3</v>
      </c>
      <c r="AC89" s="186"/>
      <c r="AD89" s="113">
        <v>-2.8000000000000001E-2</v>
      </c>
      <c r="AE89" s="186"/>
      <c r="AF89" s="585">
        <v>-2.5999999999999999E-2</v>
      </c>
      <c r="AG89" s="119"/>
      <c r="AH89" s="119">
        <v>-4.7E-2</v>
      </c>
      <c r="AI89" s="173"/>
      <c r="AJ89" s="95"/>
      <c r="AK89" s="90">
        <v>1.9E-2</v>
      </c>
      <c r="AL89" s="95"/>
      <c r="AM89" s="63">
        <v>6.0999999999999999E-2</v>
      </c>
      <c r="AN89" s="90"/>
      <c r="AO89" s="63">
        <v>-1.4E-2</v>
      </c>
      <c r="AP89" s="90"/>
      <c r="AQ89" s="96">
        <v>-2.1999999999999999E-2</v>
      </c>
      <c r="AR89" s="118">
        <v>-7.0000000000000001E-3</v>
      </c>
      <c r="AS89" s="119"/>
      <c r="AT89" s="90"/>
      <c r="AU89" s="91">
        <v>-2.5999999999999999E-2</v>
      </c>
      <c r="AV89" s="90"/>
      <c r="AW89" s="63">
        <v>3.7999999999999999E-2</v>
      </c>
      <c r="AX89" s="90"/>
      <c r="AY89" s="63">
        <v>7.7220077220085948E-4</v>
      </c>
      <c r="AZ89" s="90"/>
      <c r="BA89" s="63">
        <v>6.239168110918536E-2</v>
      </c>
      <c r="BB89" s="113">
        <v>4.7448522829006246E-2</v>
      </c>
      <c r="BC89" s="742"/>
      <c r="BD89" s="114">
        <v>0.10984455958549222</v>
      </c>
      <c r="BE89" s="742"/>
      <c r="BF89" s="113">
        <v>8.0000000000000071E-2</v>
      </c>
      <c r="BG89" s="742"/>
      <c r="BH89" s="113">
        <v>8.8954056695992101E-2</v>
      </c>
      <c r="BI89" s="248"/>
      <c r="BJ89" s="114">
        <v>-4.3715846994535568E-2</v>
      </c>
      <c r="BK89" s="263"/>
      <c r="BL89" s="113">
        <v>-1.1168384879725046E-2</v>
      </c>
      <c r="BM89" s="248"/>
      <c r="BN89" s="119">
        <v>-8.0000000000000071E-3</v>
      </c>
      <c r="BO89" s="119"/>
      <c r="BP89" s="114">
        <v>-4.7E-2</v>
      </c>
      <c r="BQ89" s="251"/>
      <c r="BR89" s="118">
        <v>2.1000000000000001E-2</v>
      </c>
      <c r="BS89" s="174"/>
      <c r="BT89" s="114">
        <v>2.3E-2</v>
      </c>
      <c r="BU89" s="263"/>
      <c r="BV89" s="113">
        <v>-3.3000000000000002E-2</v>
      </c>
      <c r="BW89" s="248"/>
      <c r="BX89" s="113">
        <v>-4.3999999999999997E-2</v>
      </c>
      <c r="BY89" s="248"/>
      <c r="BZ89" s="113">
        <v>-9.7000000000000003E-2</v>
      </c>
      <c r="CA89" s="263"/>
      <c r="CB89" s="119">
        <v>-8.3000000000000004E-2</v>
      </c>
      <c r="CC89" s="119"/>
      <c r="CD89" s="113">
        <v>-0.13600000000000001</v>
      </c>
      <c r="CE89" s="248"/>
      <c r="CF89" s="113">
        <v>-8.5000000000000006E-2</v>
      </c>
      <c r="CG89" s="248"/>
      <c r="CH89" s="113">
        <v>-0.11799999999999999</v>
      </c>
      <c r="CI89" s="248"/>
      <c r="CJ89" s="113">
        <v>-2.4E-2</v>
      </c>
      <c r="CK89" s="248"/>
      <c r="CL89" s="113">
        <v>-8.5000000000000006E-2</v>
      </c>
      <c r="CM89" s="248"/>
      <c r="CN89" s="114">
        <v>-3.4000000000000002E-2</v>
      </c>
      <c r="CO89" s="263"/>
      <c r="CP89" s="113">
        <v>3.4000000000000002E-2</v>
      </c>
      <c r="CQ89" s="251"/>
      <c r="CR89" s="426">
        <v>-5.7000000000000002E-2</v>
      </c>
      <c r="CS89" s="427"/>
      <c r="CT89" s="328">
        <v>3.9E-2</v>
      </c>
      <c r="CU89" s="248"/>
      <c r="CV89" s="114">
        <v>3.4000000000000002E-2</v>
      </c>
      <c r="CW89" s="263"/>
      <c r="CX89" s="113">
        <v>4.5999999999999999E-2</v>
      </c>
      <c r="CY89" s="248"/>
      <c r="CZ89" s="114">
        <v>0.106</v>
      </c>
      <c r="DA89" s="263"/>
      <c r="DB89" s="113">
        <v>4.7E-2</v>
      </c>
      <c r="DC89" s="248"/>
      <c r="DD89" s="114">
        <v>6.5000000000000002E-2</v>
      </c>
      <c r="DE89" s="263"/>
      <c r="DF89" s="113">
        <v>8.1000000000000003E-2</v>
      </c>
      <c r="DG89" s="263"/>
      <c r="DH89" s="113">
        <v>7.2999999999999995E-2</v>
      </c>
      <c r="DI89" s="263"/>
      <c r="DJ89" s="113">
        <v>8.9999999999999993E-3</v>
      </c>
      <c r="DK89" s="263"/>
      <c r="DL89" s="113">
        <v>9.1999999999999998E-2</v>
      </c>
      <c r="DM89" s="263"/>
      <c r="DN89" s="113">
        <v>3.4000000000000002E-2</v>
      </c>
      <c r="DO89" s="263"/>
      <c r="DP89" s="113">
        <v>-1.4E-2</v>
      </c>
      <c r="DQ89" s="251"/>
      <c r="DR89" s="275">
        <v>0.05</v>
      </c>
      <c r="DS89" s="276"/>
      <c r="DT89" s="328">
        <v>-1.7999999999999999E-2</v>
      </c>
      <c r="DU89" s="248"/>
      <c r="DV89" s="114">
        <v>-5.1999999999999998E-2</v>
      </c>
      <c r="DW89" s="263"/>
      <c r="DX89" s="113">
        <v>2.7E-2</v>
      </c>
      <c r="DY89" s="263"/>
      <c r="DZ89" s="113">
        <v>-0.02</v>
      </c>
      <c r="EA89" s="263"/>
      <c r="EB89" s="113">
        <v>9.6000000000000002E-2</v>
      </c>
      <c r="EC89" s="263"/>
      <c r="ED89" s="113">
        <v>7.3999999999999996E-2</v>
      </c>
      <c r="EE89" s="263"/>
      <c r="EF89" s="113">
        <v>-2.1999999999999999E-2</v>
      </c>
      <c r="EG89" s="263"/>
      <c r="EH89" s="113">
        <v>2.371916508538896E-2</v>
      </c>
      <c r="EI89" s="263"/>
      <c r="EJ89" s="113">
        <v>2.0309477756286221E-2</v>
      </c>
      <c r="EK89" s="114"/>
      <c r="EL89" s="113">
        <v>-2.2608695652173938E-2</v>
      </c>
      <c r="EM89" s="186"/>
      <c r="EN89" s="114">
        <v>-2.8699551569506765E-2</v>
      </c>
      <c r="EO89" s="114"/>
      <c r="EP89" s="113">
        <v>-3.9130434782608692E-2</v>
      </c>
      <c r="EQ89" s="117"/>
      <c r="ER89" s="275">
        <v>1.9025318308210082E-3</v>
      </c>
      <c r="ES89" s="276"/>
      <c r="ET89" s="114">
        <v>8.0840743734844622E-4</v>
      </c>
      <c r="EU89" s="114"/>
      <c r="EV89" s="113">
        <v>5.5406613047363829E-2</v>
      </c>
      <c r="EW89" s="114"/>
      <c r="EX89" s="113">
        <v>-4.0570999248685236E-2</v>
      </c>
      <c r="EY89" s="114"/>
      <c r="EZ89" s="113">
        <v>3.3361134278564464E-3</v>
      </c>
      <c r="FA89" s="114"/>
      <c r="FB89" s="113">
        <v>-8.3374203040705863E-3</v>
      </c>
      <c r="FC89" s="114"/>
      <c r="FD89" s="113">
        <v>-9.4517958412099201E-4</v>
      </c>
      <c r="FE89" s="114"/>
      <c r="FF89" s="113">
        <v>-4.6685340802987696E-3</v>
      </c>
      <c r="FG89" s="114"/>
      <c r="FH89" s="113">
        <v>9.9165894346617156E-2</v>
      </c>
      <c r="FI89" s="114"/>
      <c r="FJ89" s="113">
        <v>4.0758293838862647E-2</v>
      </c>
      <c r="FK89" s="186"/>
      <c r="FL89" s="114">
        <v>9.7864768683274095E-2</v>
      </c>
      <c r="FM89" s="114"/>
      <c r="FN89" s="113">
        <v>0.17636195752539252</v>
      </c>
      <c r="FO89" s="114"/>
      <c r="FP89" s="113">
        <v>0.17647058823529416</v>
      </c>
      <c r="FQ89" s="117"/>
      <c r="FR89" s="275">
        <v>4.3017820625182557E-2</v>
      </c>
      <c r="FS89" s="276"/>
      <c r="FT89" s="328">
        <v>3.634894991922466E-2</v>
      </c>
      <c r="FU89" s="263"/>
      <c r="FV89" s="113">
        <f>FV88/EV88-1</f>
        <v>3.8950042337002611E-2</v>
      </c>
      <c r="FW89" s="248"/>
      <c r="FX89" s="113">
        <f>FX88/EX88-1</f>
        <v>-5.2466718872357099E-2</v>
      </c>
      <c r="FY89" s="263"/>
      <c r="FZ89" s="113">
        <v>-0.15045719035743976</v>
      </c>
      <c r="GA89" s="263"/>
      <c r="GB89" s="113">
        <f>GB88/FB88-1</f>
        <v>-0.19708654670094261</v>
      </c>
      <c r="GC89" s="263"/>
      <c r="GD89" s="113">
        <f>GD88/FD88-1</f>
        <v>-0.15799432355723741</v>
      </c>
      <c r="GE89" s="263"/>
      <c r="GF89" s="113">
        <f>GF88/FF88-1</f>
        <v>-9.6622889305816084E-2</v>
      </c>
      <c r="GG89" s="263"/>
      <c r="GH89" s="113">
        <f>GH88/FH88-1</f>
        <v>-0.12647554806070826</v>
      </c>
      <c r="GI89" s="263"/>
      <c r="GJ89" s="113">
        <f>GJ88/FJ88-1</f>
        <v>-9.5628415300546443E-2</v>
      </c>
      <c r="GK89" s="263"/>
      <c r="GL89" s="113">
        <f>GL88/FL88-1</f>
        <v>-7.3743922204213885E-2</v>
      </c>
      <c r="GM89" s="248"/>
      <c r="GN89" s="113">
        <f>GN88/FN88-1</f>
        <v>-0.13343799058084771</v>
      </c>
      <c r="GO89" s="263"/>
      <c r="GP89" s="113">
        <f>GP88/FP88-1</f>
        <v>-9.6153846153846145E-2</v>
      </c>
      <c r="GQ89" s="251"/>
      <c r="GR89" s="275">
        <f>(GR88/(ET88+EV88+EX88+EZ88+FB88+FD88+FF88+FH88+FJ88+FL88+FN88+FP88)-1)</f>
        <v>-9.0889993697920279E-2</v>
      </c>
      <c r="GS89" s="276"/>
      <c r="GT89" s="113">
        <f>GT88/FT88-1</f>
        <v>-9.5869056897895599E-2</v>
      </c>
      <c r="GU89" s="263"/>
      <c r="GV89" s="113">
        <f t="shared" ref="GV89" si="271">GV88/FV88-1</f>
        <v>-0.14017929910350446</v>
      </c>
      <c r="GW89" s="248"/>
      <c r="GX89" s="114">
        <f t="shared" ref="GX89" si="272">GX88/FX88-1</f>
        <v>-1.1570247933884281E-2</v>
      </c>
      <c r="GY89" s="263"/>
      <c r="GZ89" s="113">
        <f t="shared" ref="GZ89" si="273">GZ88/FZ88-1</f>
        <v>0.1095890410958904</v>
      </c>
      <c r="HA89" s="263"/>
      <c r="HB89" s="113">
        <f t="shared" ref="HB89" si="274">HB88/GB88-1</f>
        <v>0.19743863393810024</v>
      </c>
      <c r="HC89" s="263"/>
      <c r="HD89" s="113">
        <f t="shared" ref="HD89" si="275">HD88/GD88-1</f>
        <v>0.17640449438202244</v>
      </c>
      <c r="HE89" s="263"/>
      <c r="HF89" s="113">
        <f t="shared" ref="HF89" si="276">HF88/GF88-1</f>
        <v>0.14330218068535827</v>
      </c>
      <c r="HG89" s="263"/>
      <c r="HH89" s="113">
        <f t="shared" ref="HH89" si="277">HH88/GH88-1</f>
        <v>0.10038610038610041</v>
      </c>
      <c r="HI89" s="263"/>
      <c r="HJ89" s="113">
        <f t="shared" ref="HJ89" si="278">HJ88/GJ88-1</f>
        <v>-2.8197381671701938E-2</v>
      </c>
      <c r="HK89" s="263"/>
      <c r="HL89" s="113">
        <f t="shared" ref="HL89" si="279">HL88/GL88-1</f>
        <v>-8.7489063867016714E-3</v>
      </c>
      <c r="HM89" s="263"/>
      <c r="HN89" s="113">
        <f t="shared" ref="HN89" si="280">HN88/GN88-1</f>
        <v>9.6014492753623282E-2</v>
      </c>
      <c r="HO89" s="263"/>
      <c r="HP89" s="113">
        <f t="shared" ref="HP89" si="281">HP88/GP88-1</f>
        <v>7.2340425531914887E-2</v>
      </c>
      <c r="HQ89" s="251"/>
      <c r="HR89" s="243">
        <f>HR88/(FT88+FV88+FX88+FZ88+GB88+GD88+GF88+GH88+GJ88+GL88+GN88+GP88)-1</f>
        <v>4.1592852191327134E-2</v>
      </c>
      <c r="HS89" s="244"/>
      <c r="HT89" s="113">
        <f t="shared" ref="HT89" si="282">HT88/GT88-1</f>
        <v>5.6896551724137989E-2</v>
      </c>
      <c r="HU89" s="263"/>
      <c r="HV89" s="113">
        <f t="shared" ref="HV89" si="283">HV88/GV88-1</f>
        <v>0.11753554502369679</v>
      </c>
      <c r="HW89" s="263"/>
      <c r="HX89" s="113">
        <f t="shared" ref="HX89" si="284">HX88/GX88-1</f>
        <v>6.6889632107023367E-2</v>
      </c>
      <c r="HY89" s="263"/>
      <c r="HZ89" s="113">
        <f t="shared" ref="HZ89" si="285">HZ88/GZ88-1</f>
        <v>5.555555555555558E-2</v>
      </c>
      <c r="IA89" s="263"/>
      <c r="IB89" s="113">
        <f t="shared" ref="IB89" si="286">IB88/HB88-1</f>
        <v>8.3778966131907273E-2</v>
      </c>
      <c r="IC89" s="263"/>
      <c r="ID89" s="113">
        <f t="shared" ref="ID89" si="287">ID88/HD88-1</f>
        <v>0.11652340019102203</v>
      </c>
      <c r="IE89" s="263"/>
      <c r="IF89" s="113">
        <f t="shared" ref="IF89" si="288">IF88/HF88-1</f>
        <v>2.4523160762942808E-2</v>
      </c>
      <c r="IG89" s="248"/>
      <c r="IH89" s="113">
        <f t="shared" ref="IH89" si="289">IH88/HH88-1</f>
        <v>3.1578947368421151E-2</v>
      </c>
      <c r="II89" s="251"/>
      <c r="IJ89" s="243">
        <f>IJ88/(SUM(GT88:HI88))-1</f>
        <v>6.8341708542713597E-2</v>
      </c>
      <c r="IK89" s="244"/>
    </row>
    <row r="90" spans="2:245" ht="15" customHeight="1" thickTop="1">
      <c r="B90" s="527" t="s">
        <v>31</v>
      </c>
      <c r="C90" s="528"/>
      <c r="D90" s="528"/>
      <c r="E90" s="529"/>
      <c r="F90" s="183">
        <v>16618</v>
      </c>
      <c r="G90" s="180"/>
      <c r="H90" s="147">
        <v>17476</v>
      </c>
      <c r="I90" s="148"/>
      <c r="J90" s="147">
        <v>17238</v>
      </c>
      <c r="K90" s="148"/>
      <c r="L90" s="147">
        <v>19225</v>
      </c>
      <c r="M90" s="142"/>
      <c r="N90" s="147">
        <v>20914</v>
      </c>
      <c r="O90" s="148"/>
      <c r="P90" s="166">
        <v>20786</v>
      </c>
      <c r="Q90" s="167"/>
      <c r="R90" s="122"/>
      <c r="S90" s="123"/>
      <c r="T90" s="166">
        <v>19088</v>
      </c>
      <c r="U90" s="148"/>
      <c r="V90" s="166">
        <v>17617</v>
      </c>
      <c r="W90" s="148"/>
      <c r="X90" s="166">
        <v>19290</v>
      </c>
      <c r="Y90" s="148"/>
      <c r="Z90" s="166">
        <v>19066</v>
      </c>
      <c r="AA90" s="142"/>
      <c r="AB90" s="166">
        <v>18016</v>
      </c>
      <c r="AC90" s="142"/>
      <c r="AD90" s="166">
        <v>15512</v>
      </c>
      <c r="AE90" s="142"/>
      <c r="AF90" s="334">
        <v>17890</v>
      </c>
      <c r="AG90" s="123"/>
      <c r="AH90" s="181">
        <v>17635</v>
      </c>
      <c r="AI90" s="180"/>
      <c r="AJ90" s="180">
        <v>19825</v>
      </c>
      <c r="AK90" s="753"/>
      <c r="AL90" s="180">
        <v>22037</v>
      </c>
      <c r="AM90" s="754"/>
      <c r="AN90" s="755">
        <v>21773</v>
      </c>
      <c r="AO90" s="754"/>
      <c r="AP90" s="755">
        <v>21771</v>
      </c>
      <c r="AQ90" s="756"/>
      <c r="AR90" s="122">
        <f>19088+V90+X90+Z90+AB90+AD90+AF90+AH90+AJ90+AL90+AN90+AP90</f>
        <v>229520</v>
      </c>
      <c r="AS90" s="123"/>
      <c r="AT90" s="261">
        <v>19229</v>
      </c>
      <c r="AU90" s="734"/>
      <c r="AV90" s="166">
        <v>18657</v>
      </c>
      <c r="AW90" s="734"/>
      <c r="AX90" s="166">
        <v>19894</v>
      </c>
      <c r="AY90" s="734"/>
      <c r="AZ90" s="166">
        <v>19265</v>
      </c>
      <c r="BA90" s="734"/>
      <c r="BB90" s="166">
        <v>19956</v>
      </c>
      <c r="BC90" s="734"/>
      <c r="BD90" s="261">
        <v>15420</v>
      </c>
      <c r="BE90" s="228"/>
      <c r="BF90" s="166">
        <v>17596</v>
      </c>
      <c r="BG90" s="734"/>
      <c r="BH90" s="166">
        <v>17800</v>
      </c>
      <c r="BI90" s="228"/>
      <c r="BJ90" s="261">
        <v>15286</v>
      </c>
      <c r="BK90" s="196"/>
      <c r="BL90" s="166">
        <v>17735.075000000001</v>
      </c>
      <c r="BM90" s="228"/>
      <c r="BN90" s="181">
        <v>18237.550999999999</v>
      </c>
      <c r="BO90" s="181"/>
      <c r="BP90" s="261">
        <v>15900</v>
      </c>
      <c r="BQ90" s="250"/>
      <c r="BR90" s="735">
        <v>214976</v>
      </c>
      <c r="BS90" s="732"/>
      <c r="BT90" s="261">
        <v>17188</v>
      </c>
      <c r="BU90" s="228"/>
      <c r="BV90" s="166">
        <v>17509</v>
      </c>
      <c r="BW90" s="228"/>
      <c r="BX90" s="261">
        <v>17359</v>
      </c>
      <c r="BY90" s="228"/>
      <c r="BZ90" s="166">
        <v>15401</v>
      </c>
      <c r="CA90" s="228"/>
      <c r="CB90" s="166">
        <v>15414</v>
      </c>
      <c r="CC90" s="228"/>
      <c r="CD90" s="166">
        <v>14571</v>
      </c>
      <c r="CE90" s="228"/>
      <c r="CF90" s="166">
        <v>17215</v>
      </c>
      <c r="CG90" s="228"/>
      <c r="CH90" s="166">
        <v>17456</v>
      </c>
      <c r="CI90" s="228"/>
      <c r="CJ90" s="166">
        <v>18663</v>
      </c>
      <c r="CK90" s="228"/>
      <c r="CL90" s="166">
        <v>19312</v>
      </c>
      <c r="CM90" s="228"/>
      <c r="CN90" s="261">
        <v>19333</v>
      </c>
      <c r="CO90" s="196"/>
      <c r="CP90" s="166">
        <v>20486</v>
      </c>
      <c r="CQ90" s="250"/>
      <c r="CR90" s="141">
        <v>209908</v>
      </c>
      <c r="CS90" s="428"/>
      <c r="CT90" s="327">
        <v>22313</v>
      </c>
      <c r="CU90" s="228"/>
      <c r="CV90" s="261">
        <v>20385</v>
      </c>
      <c r="CW90" s="196"/>
      <c r="CX90" s="166">
        <v>21198</v>
      </c>
      <c r="CY90" s="228"/>
      <c r="CZ90" s="261">
        <v>19879</v>
      </c>
      <c r="DA90" s="196"/>
      <c r="DB90" s="166">
        <v>20532</v>
      </c>
      <c r="DC90" s="228"/>
      <c r="DD90" s="261">
        <v>18362.599999999999</v>
      </c>
      <c r="DE90" s="196"/>
      <c r="DF90" s="166">
        <v>20751</v>
      </c>
      <c r="DG90" s="196"/>
      <c r="DH90" s="166">
        <v>20025</v>
      </c>
      <c r="DI90" s="196"/>
      <c r="DJ90" s="166">
        <v>18432</v>
      </c>
      <c r="DK90" s="196"/>
      <c r="DL90" s="166">
        <v>21352.5</v>
      </c>
      <c r="DM90" s="196"/>
      <c r="DN90" s="166">
        <v>19856</v>
      </c>
      <c r="DO90" s="196"/>
      <c r="DP90" s="166">
        <v>21599</v>
      </c>
      <c r="DQ90" s="250"/>
      <c r="DR90" s="262">
        <v>244684</v>
      </c>
      <c r="DS90" s="236"/>
      <c r="DT90" s="327">
        <v>20239</v>
      </c>
      <c r="DU90" s="228"/>
      <c r="DV90" s="261">
        <v>19700</v>
      </c>
      <c r="DW90" s="196"/>
      <c r="DX90" s="166">
        <v>21992</v>
      </c>
      <c r="DY90" s="196"/>
      <c r="DZ90" s="166">
        <v>21570</v>
      </c>
      <c r="EA90" s="196"/>
      <c r="EB90" s="166">
        <v>22569</v>
      </c>
      <c r="EC90" s="196"/>
      <c r="ED90" s="166">
        <v>19835</v>
      </c>
      <c r="EE90" s="196"/>
      <c r="EF90" s="166">
        <v>22284</v>
      </c>
      <c r="EG90" s="196"/>
      <c r="EH90" s="166">
        <v>21940</v>
      </c>
      <c r="EI90" s="196"/>
      <c r="EJ90" s="166">
        <v>22212</v>
      </c>
      <c r="EK90" s="261"/>
      <c r="EL90" s="166">
        <v>21564</v>
      </c>
      <c r="EM90" s="334"/>
      <c r="EN90" s="261">
        <v>20949</v>
      </c>
      <c r="EO90" s="261"/>
      <c r="EP90" s="166">
        <v>21214</v>
      </c>
      <c r="EQ90" s="335"/>
      <c r="ER90" s="262">
        <v>256068</v>
      </c>
      <c r="ES90" s="236"/>
      <c r="ET90" s="261">
        <v>21279</v>
      </c>
      <c r="EU90" s="261"/>
      <c r="EV90" s="166">
        <v>19829</v>
      </c>
      <c r="EW90" s="261"/>
      <c r="EX90" s="166">
        <v>20680</v>
      </c>
      <c r="EY90" s="261"/>
      <c r="EZ90" s="166">
        <v>20835</v>
      </c>
      <c r="FA90" s="261"/>
      <c r="FB90" s="166">
        <v>21334</v>
      </c>
      <c r="FC90" s="261"/>
      <c r="FD90" s="166">
        <v>20477</v>
      </c>
      <c r="FE90" s="261"/>
      <c r="FF90" s="166">
        <v>21755</v>
      </c>
      <c r="FG90" s="261"/>
      <c r="FH90" s="166">
        <v>22492</v>
      </c>
      <c r="FI90" s="261"/>
      <c r="FJ90" s="166">
        <v>19984</v>
      </c>
      <c r="FK90" s="334"/>
      <c r="FL90" s="261">
        <v>22943</v>
      </c>
      <c r="FM90" s="261"/>
      <c r="FN90" s="166">
        <v>23194</v>
      </c>
      <c r="FO90" s="261"/>
      <c r="FP90" s="166">
        <v>23195</v>
      </c>
      <c r="FQ90" s="335"/>
      <c r="FR90" s="262">
        <f>SUM(ET90:FQ90)</f>
        <v>257997</v>
      </c>
      <c r="FS90" s="236"/>
      <c r="FT90" s="327">
        <v>22527</v>
      </c>
      <c r="FU90" s="196"/>
      <c r="FV90" s="166">
        <v>21615</v>
      </c>
      <c r="FW90" s="228"/>
      <c r="FX90" s="166">
        <v>23112</v>
      </c>
      <c r="FY90" s="196"/>
      <c r="FZ90" s="166">
        <v>22782</v>
      </c>
      <c r="GA90" s="196"/>
      <c r="GB90" s="166">
        <v>19977</v>
      </c>
      <c r="GC90" s="196"/>
      <c r="GD90" s="166">
        <v>17467</v>
      </c>
      <c r="GE90" s="196"/>
      <c r="GF90" s="166">
        <v>20070</v>
      </c>
      <c r="GG90" s="196"/>
      <c r="GH90" s="166">
        <v>20061</v>
      </c>
      <c r="GI90" s="196"/>
      <c r="GJ90" s="166">
        <v>18831</v>
      </c>
      <c r="GK90" s="196"/>
      <c r="GL90" s="166">
        <v>23933</v>
      </c>
      <c r="GM90" s="228"/>
      <c r="GN90" s="166">
        <v>23997</v>
      </c>
      <c r="GO90" s="196"/>
      <c r="GP90" s="166">
        <v>25957</v>
      </c>
      <c r="GQ90" s="250"/>
      <c r="GR90" s="262">
        <f>FT90+FV90+FX90+FZ90+GB90+GD90+GF90+GH90+GJ90+GL90+GN90+GP90</f>
        <v>260329</v>
      </c>
      <c r="GS90" s="236"/>
      <c r="GT90" s="166">
        <v>24726.2</v>
      </c>
      <c r="GU90" s="196"/>
      <c r="GV90" s="166">
        <v>22203.9</v>
      </c>
      <c r="GW90" s="228"/>
      <c r="GX90" s="261">
        <v>23928.5</v>
      </c>
      <c r="GY90" s="196"/>
      <c r="GZ90" s="166">
        <v>25739.4</v>
      </c>
      <c r="HA90" s="196"/>
      <c r="HB90" s="166">
        <v>24183.599999999999</v>
      </c>
      <c r="HC90" s="196"/>
      <c r="HD90" s="166">
        <v>24737</v>
      </c>
      <c r="HE90" s="196"/>
      <c r="HF90" s="166">
        <v>24122</v>
      </c>
      <c r="HG90" s="196"/>
      <c r="HH90" s="166">
        <v>24085</v>
      </c>
      <c r="HI90" s="196"/>
      <c r="HJ90" s="166">
        <v>19881</v>
      </c>
      <c r="HK90" s="196"/>
      <c r="HL90" s="166">
        <v>24319</v>
      </c>
      <c r="HM90" s="196"/>
      <c r="HN90" s="166">
        <v>25613</v>
      </c>
      <c r="HO90" s="196"/>
      <c r="HP90" s="166">
        <v>25164</v>
      </c>
      <c r="HQ90" s="250"/>
      <c r="HR90" s="262">
        <f>GT90+GV90+GX90+GZ90+HB90+HD90+HF90+HH90+HJ90+HL90+HN90+HP90</f>
        <v>288702.59999999998</v>
      </c>
      <c r="HS90" s="236"/>
      <c r="HT90" s="166">
        <v>23727</v>
      </c>
      <c r="HU90" s="196"/>
      <c r="HV90" s="166">
        <v>22660</v>
      </c>
      <c r="HW90" s="196"/>
      <c r="HX90" s="166">
        <v>23403</v>
      </c>
      <c r="HY90" s="196"/>
      <c r="HZ90" s="166">
        <v>22973</v>
      </c>
      <c r="IA90" s="196"/>
      <c r="IB90" s="166">
        <v>24927</v>
      </c>
      <c r="IC90" s="196"/>
      <c r="ID90" s="166">
        <v>25666</v>
      </c>
      <c r="IE90" s="196"/>
      <c r="IF90" s="166">
        <v>24148</v>
      </c>
      <c r="IG90" s="228"/>
      <c r="IH90" s="166">
        <v>26277</v>
      </c>
      <c r="II90" s="250"/>
      <c r="IJ90" s="262">
        <f>HT90+HV90+HX90+HZ90+IB90+ID90+IF90+IH90</f>
        <v>193781</v>
      </c>
      <c r="IK90" s="236"/>
    </row>
    <row r="91" spans="2:245" ht="15" customHeight="1" thickBot="1">
      <c r="B91" s="530" t="s">
        <v>6</v>
      </c>
      <c r="C91" s="531"/>
      <c r="D91" s="531"/>
      <c r="E91" s="532"/>
      <c r="F91" s="119">
        <v>-4.1000000000000002E-2</v>
      </c>
      <c r="G91" s="173"/>
      <c r="H91" s="151">
        <v>1.4E-2</v>
      </c>
      <c r="I91" s="161"/>
      <c r="J91" s="151">
        <v>3.7999999999999999E-2</v>
      </c>
      <c r="K91" s="161"/>
      <c r="L91" s="151">
        <v>2.1999999999999999E-2</v>
      </c>
      <c r="M91" s="144"/>
      <c r="N91" s="151">
        <v>9.2999999999999999E-2</v>
      </c>
      <c r="O91" s="161"/>
      <c r="P91" s="151">
        <v>0.10100000000000001</v>
      </c>
      <c r="Q91" s="162"/>
      <c r="R91" s="118"/>
      <c r="S91" s="119"/>
      <c r="T91" s="151">
        <v>8.6999999999999994E-2</v>
      </c>
      <c r="U91" s="161"/>
      <c r="V91" s="151">
        <v>3.9E-2</v>
      </c>
      <c r="W91" s="161"/>
      <c r="X91" s="151">
        <v>8.1000000000000003E-2</v>
      </c>
      <c r="Y91" s="161"/>
      <c r="Z91" s="151">
        <v>0.14599999999999999</v>
      </c>
      <c r="AA91" s="144"/>
      <c r="AB91" s="151">
        <v>4.3999999999999997E-2</v>
      </c>
      <c r="AC91" s="144"/>
      <c r="AD91" s="151">
        <v>4.0000000000000001E-3</v>
      </c>
      <c r="AE91" s="144"/>
      <c r="AF91" s="585">
        <v>7.6999999999999999E-2</v>
      </c>
      <c r="AG91" s="119"/>
      <c r="AH91" s="119">
        <v>8.9999999999999993E-3</v>
      </c>
      <c r="AI91" s="173"/>
      <c r="AJ91" s="95"/>
      <c r="AK91" s="90">
        <v>0.15</v>
      </c>
      <c r="AL91" s="95"/>
      <c r="AM91" s="63">
        <v>0.14599999999999999</v>
      </c>
      <c r="AN91" s="90"/>
      <c r="AO91" s="63">
        <v>4.1000000000000002E-2</v>
      </c>
      <c r="AP91" s="90"/>
      <c r="AQ91" s="96">
        <v>4.7E-2</v>
      </c>
      <c r="AR91" s="118">
        <v>7.2999999999999995E-2</v>
      </c>
      <c r="AS91" s="119"/>
      <c r="AT91" s="161">
        <v>7.0000000000000001E-3</v>
      </c>
      <c r="AU91" s="736"/>
      <c r="AV91" s="151">
        <v>5.8999999999999997E-2</v>
      </c>
      <c r="AW91" s="736"/>
      <c r="AX91" s="151">
        <v>3.1E-2</v>
      </c>
      <c r="AY91" s="736"/>
      <c r="AZ91" s="151">
        <v>0.01</v>
      </c>
      <c r="BA91" s="736"/>
      <c r="BB91" s="151">
        <v>0.10768206039076378</v>
      </c>
      <c r="BC91" s="736"/>
      <c r="BD91" s="161">
        <v>-6.0000000000000001E-3</v>
      </c>
      <c r="BE91" s="736"/>
      <c r="BF91" s="151">
        <v>-1.643376187814416E-2</v>
      </c>
      <c r="BG91" s="736"/>
      <c r="BH91" s="151">
        <v>9.3563935355827077E-3</v>
      </c>
      <c r="BI91" s="144"/>
      <c r="BJ91" s="161">
        <v>-0.22895334174022697</v>
      </c>
      <c r="BK91" s="161"/>
      <c r="BL91" s="151">
        <v>-0.20100000000000001</v>
      </c>
      <c r="BM91" s="144"/>
      <c r="BN91" s="119">
        <v>-0.16878125692775303</v>
      </c>
      <c r="BO91" s="119"/>
      <c r="BP91" s="161">
        <v>-0.27500000000000002</v>
      </c>
      <c r="BQ91" s="162"/>
      <c r="BR91" s="118">
        <v>-6.5000000000000002E-2</v>
      </c>
      <c r="BS91" s="174"/>
      <c r="BT91" s="227">
        <v>-0.106</v>
      </c>
      <c r="BU91" s="229"/>
      <c r="BV91" s="102">
        <v>-6.2E-2</v>
      </c>
      <c r="BW91" s="229"/>
      <c r="BX91" s="227">
        <v>-0.127</v>
      </c>
      <c r="BY91" s="229"/>
      <c r="BZ91" s="102">
        <v>-0.20100000000000001</v>
      </c>
      <c r="CA91" s="229"/>
      <c r="CB91" s="102">
        <v>-0.22800000000000001</v>
      </c>
      <c r="CC91" s="229"/>
      <c r="CD91" s="102">
        <v>-5.5E-2</v>
      </c>
      <c r="CE91" s="229"/>
      <c r="CF91" s="102">
        <v>-2.1999999999999999E-2</v>
      </c>
      <c r="CG91" s="229"/>
      <c r="CH91" s="102">
        <v>-1.9E-2</v>
      </c>
      <c r="CI91" s="229"/>
      <c r="CJ91" s="102">
        <v>0.221</v>
      </c>
      <c r="CK91" s="229"/>
      <c r="CL91" s="102">
        <v>6.5000000000000002E-2</v>
      </c>
      <c r="CM91" s="229"/>
      <c r="CN91" s="227">
        <v>1E-3</v>
      </c>
      <c r="CO91" s="227"/>
      <c r="CP91" s="102">
        <v>0.24299999999999999</v>
      </c>
      <c r="CQ91" s="103"/>
      <c r="CR91" s="444">
        <v>-3.3000000000000002E-2</v>
      </c>
      <c r="CS91" s="445"/>
      <c r="CT91" s="318">
        <v>0.29799999999999999</v>
      </c>
      <c r="CU91" s="229"/>
      <c r="CV91" s="227">
        <v>0.16400000000000001</v>
      </c>
      <c r="CW91" s="227"/>
      <c r="CX91" s="102">
        <v>0.221</v>
      </c>
      <c r="CY91" s="229"/>
      <c r="CZ91" s="227">
        <v>0.29099999999999998</v>
      </c>
      <c r="DA91" s="227"/>
      <c r="DB91" s="102">
        <v>0.33200000000000002</v>
      </c>
      <c r="DC91" s="229"/>
      <c r="DD91" s="227">
        <v>0.26</v>
      </c>
      <c r="DE91" s="227"/>
      <c r="DF91" s="102">
        <v>0.20499999999999999</v>
      </c>
      <c r="DG91" s="227"/>
      <c r="DH91" s="102">
        <v>0.14699999999999999</v>
      </c>
      <c r="DI91" s="227"/>
      <c r="DJ91" s="102">
        <v>-1.2E-2</v>
      </c>
      <c r="DK91" s="227"/>
      <c r="DL91" s="102">
        <v>0.106</v>
      </c>
      <c r="DM91" s="227"/>
      <c r="DN91" s="102">
        <v>2.7E-2</v>
      </c>
      <c r="DO91" s="227"/>
      <c r="DP91" s="102">
        <v>5.3999999999999999E-2</v>
      </c>
      <c r="DQ91" s="103"/>
      <c r="DR91" s="319">
        <v>0.16600000000000001</v>
      </c>
      <c r="DS91" s="320"/>
      <c r="DT91" s="318">
        <v>-9.2999999999999999E-2</v>
      </c>
      <c r="DU91" s="229"/>
      <c r="DV91" s="227">
        <v>-3.4000000000000002E-2</v>
      </c>
      <c r="DW91" s="227"/>
      <c r="DX91" s="102">
        <v>3.6999999999999998E-2</v>
      </c>
      <c r="DY91" s="227"/>
      <c r="DZ91" s="102">
        <v>8.5000000000000006E-2</v>
      </c>
      <c r="EA91" s="227"/>
      <c r="EB91" s="102">
        <v>9.9000000000000005E-2</v>
      </c>
      <c r="EC91" s="227"/>
      <c r="ED91" s="102">
        <v>0.08</v>
      </c>
      <c r="EE91" s="227"/>
      <c r="EF91" s="102">
        <v>7.3999999999999996E-2</v>
      </c>
      <c r="EG91" s="227"/>
      <c r="EH91" s="102">
        <v>9.6000000000000002E-2</v>
      </c>
      <c r="EI91" s="227"/>
      <c r="EJ91" s="102">
        <v>0.20509120107640055</v>
      </c>
      <c r="EK91" s="227"/>
      <c r="EL91" s="102">
        <v>1.2774751080217861E-2</v>
      </c>
      <c r="EM91" s="229"/>
      <c r="EN91" s="227">
        <v>5.6642792292948663E-2</v>
      </c>
      <c r="EO91" s="227"/>
      <c r="EP91" s="102">
        <v>-1.7816577639414244E-2</v>
      </c>
      <c r="EQ91" s="103"/>
      <c r="ER91" s="319">
        <v>4.6913741684013965E-2</v>
      </c>
      <c r="ES91" s="320"/>
      <c r="ET91" s="227">
        <v>5.1385938040416912E-2</v>
      </c>
      <c r="EU91" s="227"/>
      <c r="EV91" s="102">
        <v>6.5482233502538456E-3</v>
      </c>
      <c r="EW91" s="227"/>
      <c r="EX91" s="102">
        <v>-0.06</v>
      </c>
      <c r="EY91" s="227"/>
      <c r="EZ91" s="102">
        <v>-3.4075104311543813E-2</v>
      </c>
      <c r="FA91" s="227"/>
      <c r="FB91" s="102">
        <v>-1.9920807014235931E-2</v>
      </c>
      <c r="FC91" s="227"/>
      <c r="FD91" s="102">
        <v>3.23670279808419E-2</v>
      </c>
      <c r="FE91" s="227"/>
      <c r="FF91" s="102">
        <v>-2.3739005564530569E-2</v>
      </c>
      <c r="FG91" s="227"/>
      <c r="FH91" s="102">
        <v>2.5159525979945307E-2</v>
      </c>
      <c r="FI91" s="227"/>
      <c r="FJ91" s="102">
        <v>-0.1003061408247794</v>
      </c>
      <c r="FK91" s="229"/>
      <c r="FL91" s="227">
        <v>6.0285661287330816E-2</v>
      </c>
      <c r="FM91" s="227"/>
      <c r="FN91" s="102">
        <v>0.1037758365554442</v>
      </c>
      <c r="FO91" s="227"/>
      <c r="FP91" s="102">
        <v>9.036485339869893E-2</v>
      </c>
      <c r="FQ91" s="103"/>
      <c r="FR91" s="319">
        <v>6.6974397425683119E-3</v>
      </c>
      <c r="FS91" s="320"/>
      <c r="FT91" s="318">
        <f>FT90/ET90-1</f>
        <v>5.8649372620893869E-2</v>
      </c>
      <c r="FU91" s="227"/>
      <c r="FV91" s="102">
        <f>FV90/EV90-1</f>
        <v>9.007009934943766E-2</v>
      </c>
      <c r="FW91" s="229"/>
      <c r="FX91" s="102">
        <f>FX90/EX90-1</f>
        <v>0.11760154738878148</v>
      </c>
      <c r="FY91" s="227"/>
      <c r="FZ91" s="102">
        <v>9.3448524118070475E-2</v>
      </c>
      <c r="GA91" s="227"/>
      <c r="GB91" s="102">
        <f>GB90/FB90-1</f>
        <v>-6.360738726914783E-2</v>
      </c>
      <c r="GC91" s="249"/>
      <c r="GD91" s="102">
        <f>GD90/FD90-1</f>
        <v>-0.14699418860184599</v>
      </c>
      <c r="GE91" s="249"/>
      <c r="GF91" s="102">
        <f>GF90/FF90-1</f>
        <v>-7.7453458974948264E-2</v>
      </c>
      <c r="GG91" s="249"/>
      <c r="GH91" s="102">
        <f>GH90/FH90-1</f>
        <v>-0.1080828739107238</v>
      </c>
      <c r="GI91" s="249"/>
      <c r="GJ91" s="102">
        <f>GJ90/FJ90-1</f>
        <v>-5.7696156925540421E-2</v>
      </c>
      <c r="GK91" s="249"/>
      <c r="GL91" s="102">
        <f>GL90/FL90-1</f>
        <v>4.3150416248964873E-2</v>
      </c>
      <c r="GM91" s="199"/>
      <c r="GN91" s="102">
        <f>GN90/FN90-1</f>
        <v>3.4621022678278823E-2</v>
      </c>
      <c r="GO91" s="249"/>
      <c r="GP91" s="102">
        <f>GP90/FP90-1</f>
        <v>0.11907738736796714</v>
      </c>
      <c r="GQ91" s="252"/>
      <c r="GR91" s="319">
        <f>(GR90/(ET90+EV90+EX90+EZ90+FB90+FD90+FF90+FH90+FJ90+FL90+FN90+FP90))-1</f>
        <v>9.0388647930015331E-3</v>
      </c>
      <c r="GS91" s="320"/>
      <c r="GT91" s="102">
        <f>GT90/FT90-1</f>
        <v>9.7625072135659519E-2</v>
      </c>
      <c r="GU91" s="249"/>
      <c r="GV91" s="102">
        <f t="shared" ref="GV91" si="290">GV90/FV90-1</f>
        <v>2.7244968771686473E-2</v>
      </c>
      <c r="GW91" s="199"/>
      <c r="GX91" s="227">
        <f t="shared" ref="GX91" si="291">GX90/FX90-1</f>
        <v>3.5327968155070888E-2</v>
      </c>
      <c r="GY91" s="249"/>
      <c r="GZ91" s="102">
        <f t="shared" ref="GZ91" si="292">GZ90/FZ90-1</f>
        <v>0.1298130102712669</v>
      </c>
      <c r="HA91" s="249"/>
      <c r="HB91" s="102">
        <f t="shared" ref="HB91" si="293">HB90/GB90-1</f>
        <v>0.21057215798167883</v>
      </c>
      <c r="HC91" s="249"/>
      <c r="HD91" s="102">
        <f t="shared" ref="HD91" si="294">HD90/GD90-1</f>
        <v>0.4162134310413923</v>
      </c>
      <c r="HE91" s="249"/>
      <c r="HF91" s="102">
        <f t="shared" ref="HF91" si="295">HF90/GF90-1</f>
        <v>0.20189337319382172</v>
      </c>
      <c r="HG91" s="249"/>
      <c r="HH91" s="102">
        <f t="shared" ref="HH91" si="296">HH90/GH90-1</f>
        <v>0.20058820597178606</v>
      </c>
      <c r="HI91" s="249"/>
      <c r="HJ91" s="102">
        <f t="shared" ref="HJ91" si="297">HJ90/GJ90-1</f>
        <v>5.5759120599012224E-2</v>
      </c>
      <c r="HK91" s="249"/>
      <c r="HL91" s="102">
        <f t="shared" ref="HL91" si="298">HL90/GL90-1</f>
        <v>1.6128358333681536E-2</v>
      </c>
      <c r="HM91" s="249"/>
      <c r="HN91" s="102">
        <f t="shared" ref="HN91" si="299">HN90/GN90-1</f>
        <v>6.734175105221496E-2</v>
      </c>
      <c r="HO91" s="249"/>
      <c r="HP91" s="102">
        <f t="shared" ref="HP91" si="300">HP90/GP90-1</f>
        <v>-3.0550525869707634E-2</v>
      </c>
      <c r="HQ91" s="252"/>
      <c r="HR91" s="243">
        <f>HR90/(FT90+FV90+FX90+FZ90+GB90+GD90+GF90+GH90+GJ90+GL90+GN90+GP90)-1</f>
        <v>0.10899131483622648</v>
      </c>
      <c r="HS91" s="244"/>
      <c r="HT91" s="102">
        <f t="shared" ref="HT91" si="301">HT90/GT90-1</f>
        <v>-4.0410576635309892E-2</v>
      </c>
      <c r="HU91" s="249"/>
      <c r="HV91" s="102">
        <f t="shared" ref="HV91" si="302">HV90/GV90-1</f>
        <v>2.0541436414323488E-2</v>
      </c>
      <c r="HW91" s="249"/>
      <c r="HX91" s="102">
        <f t="shared" ref="HX91" si="303">HX90/GX90-1</f>
        <v>-2.1961259585849491E-2</v>
      </c>
      <c r="HY91" s="249"/>
      <c r="HZ91" s="102">
        <f t="shared" ref="HZ91" si="304">HZ90/GZ90-1</f>
        <v>-0.10747725277201492</v>
      </c>
      <c r="IA91" s="249"/>
      <c r="IB91" s="102">
        <f t="shared" ref="IB91" si="305">IB90/HB90-1</f>
        <v>3.0739840222299364E-2</v>
      </c>
      <c r="IC91" s="249"/>
      <c r="ID91" s="102">
        <f t="shared" ref="ID91" si="306">ID90/HD90-1</f>
        <v>3.7555079435663163E-2</v>
      </c>
      <c r="IE91" s="249"/>
      <c r="IF91" s="102">
        <f t="shared" ref="IF91" si="307">IF90/HF90-1</f>
        <v>1.0778542409419778E-3</v>
      </c>
      <c r="IG91" s="199"/>
      <c r="IH91" s="102">
        <f t="shared" ref="IH91" si="308">IH90/HH90-1</f>
        <v>9.1011002698775156E-2</v>
      </c>
      <c r="II91" s="252"/>
      <c r="IJ91" s="243">
        <f>IJ90/(SUM(GT90:HI90))-1</f>
        <v>2.8597149782982889E-4</v>
      </c>
      <c r="IK91" s="244"/>
    </row>
    <row r="92" spans="2:245" ht="15" customHeight="1">
      <c r="B92" s="474" t="s">
        <v>3</v>
      </c>
      <c r="C92" s="474"/>
      <c r="D92" s="10" t="s">
        <v>41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DI92" s="24"/>
    </row>
    <row r="93" spans="2:245" ht="15" customHeight="1">
      <c r="B93" s="474" t="s">
        <v>4</v>
      </c>
      <c r="C93" s="474"/>
      <c r="D93" s="2" t="s">
        <v>43</v>
      </c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CU93" s="24"/>
      <c r="CW93" s="5"/>
    </row>
    <row r="94" spans="2:245" ht="15" customHeight="1">
      <c r="B94" s="48"/>
      <c r="C94" s="48"/>
      <c r="D94" s="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CU94" s="24"/>
      <c r="CW94" s="5"/>
      <c r="DL94" s="24"/>
    </row>
    <row r="95" spans="2:245" ht="15" customHeight="1">
      <c r="B95" s="48"/>
      <c r="C95" s="48"/>
      <c r="D95" s="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CU95" s="24"/>
      <c r="CW95" s="5"/>
      <c r="DL95" s="24"/>
    </row>
    <row r="96" spans="2:245" ht="15" customHeight="1">
      <c r="B96" s="4" t="s">
        <v>69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DG96" s="16"/>
    </row>
    <row r="97" spans="2:243" ht="15" customHeight="1" thickBot="1">
      <c r="B97" s="4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99" t="s">
        <v>71</v>
      </c>
      <c r="DI97" s="32"/>
      <c r="EA97" s="16"/>
      <c r="II97" s="16" t="s">
        <v>71</v>
      </c>
    </row>
    <row r="98" spans="2:243" ht="15" customHeight="1" thickBot="1">
      <c r="B98" s="502"/>
      <c r="C98" s="503"/>
      <c r="D98" s="503"/>
      <c r="E98" s="504"/>
      <c r="F98" s="146">
        <v>41456</v>
      </c>
      <c r="G98" s="152"/>
      <c r="H98" s="146">
        <v>41487</v>
      </c>
      <c r="I98" s="152"/>
      <c r="J98" s="146">
        <v>41518</v>
      </c>
      <c r="K98" s="152"/>
      <c r="L98" s="146">
        <v>41548</v>
      </c>
      <c r="M98" s="184"/>
      <c r="N98" s="146">
        <v>41579</v>
      </c>
      <c r="O98" s="152"/>
      <c r="P98" s="146">
        <v>41609</v>
      </c>
      <c r="Q98" s="153"/>
      <c r="R98" s="120" t="s">
        <v>77</v>
      </c>
      <c r="S98" s="121"/>
      <c r="T98" s="146">
        <v>41670</v>
      </c>
      <c r="U98" s="152"/>
      <c r="V98" s="146">
        <v>41671</v>
      </c>
      <c r="W98" s="152"/>
      <c r="X98" s="146">
        <v>41699</v>
      </c>
      <c r="Y98" s="152"/>
      <c r="Z98" s="146">
        <v>41730</v>
      </c>
      <c r="AA98" s="184"/>
      <c r="AB98" s="146">
        <v>41760</v>
      </c>
      <c r="AC98" s="184"/>
      <c r="AD98" s="146">
        <v>41791</v>
      </c>
      <c r="AE98" s="184"/>
      <c r="AF98" s="152">
        <v>41821</v>
      </c>
      <c r="AG98" s="152"/>
      <c r="AH98" s="146">
        <v>41853</v>
      </c>
      <c r="AI98" s="152"/>
      <c r="AJ98" s="146">
        <v>41883</v>
      </c>
      <c r="AK98" s="152"/>
      <c r="AL98" s="146">
        <v>41914</v>
      </c>
      <c r="AM98" s="184"/>
      <c r="AN98" s="152">
        <v>41946</v>
      </c>
      <c r="AO98" s="184"/>
      <c r="AP98" s="152">
        <v>41977</v>
      </c>
      <c r="AQ98" s="153"/>
      <c r="AR98" s="120" t="s">
        <v>77</v>
      </c>
      <c r="AS98" s="121"/>
      <c r="AT98" s="152">
        <v>42008</v>
      </c>
      <c r="AU98" s="184"/>
      <c r="AV98" s="146">
        <v>42040</v>
      </c>
      <c r="AW98" s="184"/>
      <c r="AX98" s="146">
        <v>42072</v>
      </c>
      <c r="AY98" s="184"/>
      <c r="AZ98" s="146">
        <v>42104</v>
      </c>
      <c r="BA98" s="184"/>
      <c r="BB98" s="146">
        <v>42136</v>
      </c>
      <c r="BC98" s="184"/>
      <c r="BD98" s="146">
        <v>42156</v>
      </c>
      <c r="BE98" s="184"/>
      <c r="BF98" s="146">
        <v>42186</v>
      </c>
      <c r="BG98" s="184"/>
      <c r="BH98" s="152">
        <v>42238</v>
      </c>
      <c r="BI98" s="184"/>
      <c r="BJ98" s="152">
        <v>42270</v>
      </c>
      <c r="BK98" s="152"/>
      <c r="BL98" s="146">
        <v>42290</v>
      </c>
      <c r="BM98" s="184"/>
      <c r="BN98" s="146">
        <v>42322</v>
      </c>
      <c r="BO98" s="184"/>
      <c r="BP98" s="146">
        <v>42353</v>
      </c>
      <c r="BQ98" s="184"/>
      <c r="BR98" s="126" t="s">
        <v>78</v>
      </c>
      <c r="BS98" s="663"/>
      <c r="BT98" s="105">
        <v>42385</v>
      </c>
      <c r="BU98" s="247"/>
      <c r="BV98" s="105">
        <v>42417</v>
      </c>
      <c r="BW98" s="247"/>
      <c r="BX98" s="105">
        <v>42460</v>
      </c>
      <c r="BY98" s="247"/>
      <c r="BZ98" s="105">
        <v>42461</v>
      </c>
      <c r="CA98" s="247"/>
      <c r="CB98" s="105">
        <v>42492</v>
      </c>
      <c r="CC98" s="247"/>
      <c r="CD98" s="105">
        <v>42524</v>
      </c>
      <c r="CE98" s="247"/>
      <c r="CF98" s="105">
        <v>42555</v>
      </c>
      <c r="CG98" s="247"/>
      <c r="CH98" s="105">
        <v>42587</v>
      </c>
      <c r="CI98" s="247"/>
      <c r="CJ98" s="105">
        <v>42619</v>
      </c>
      <c r="CK98" s="247"/>
      <c r="CL98" s="104">
        <v>42649</v>
      </c>
      <c r="CM98" s="105"/>
      <c r="CN98" s="104">
        <v>42680</v>
      </c>
      <c r="CO98" s="247"/>
      <c r="CP98" s="104">
        <v>42710</v>
      </c>
      <c r="CQ98" s="116"/>
      <c r="CR98" s="253" t="s">
        <v>73</v>
      </c>
      <c r="CS98" s="450"/>
      <c r="CT98" s="269">
        <v>42741</v>
      </c>
      <c r="CU98" s="247"/>
      <c r="CV98" s="104">
        <v>42773</v>
      </c>
      <c r="CW98" s="247"/>
      <c r="CX98" s="104">
        <v>42797</v>
      </c>
      <c r="CY98" s="105"/>
      <c r="CZ98" s="104">
        <v>42829</v>
      </c>
      <c r="DA98" s="105"/>
      <c r="DB98" s="104">
        <v>42860</v>
      </c>
      <c r="DC98" s="247"/>
      <c r="DD98" s="104">
        <v>42892</v>
      </c>
      <c r="DE98" s="247"/>
      <c r="DF98" s="105">
        <v>42923</v>
      </c>
      <c r="DG98" s="247"/>
      <c r="DH98" s="105">
        <v>42955</v>
      </c>
      <c r="DI98" s="247"/>
      <c r="DJ98" s="105">
        <v>42987</v>
      </c>
      <c r="DK98" s="247"/>
      <c r="DL98" s="105">
        <v>43018</v>
      </c>
      <c r="DM98" s="247"/>
      <c r="DN98" s="105">
        <v>43050</v>
      </c>
      <c r="DO98" s="247"/>
      <c r="DP98" s="104">
        <v>43081</v>
      </c>
      <c r="DQ98" s="116"/>
      <c r="DR98" s="253" t="s">
        <v>78</v>
      </c>
      <c r="DS98" s="234"/>
      <c r="DT98" s="269">
        <v>43111</v>
      </c>
      <c r="DU98" s="105"/>
      <c r="DV98" s="104">
        <v>43143</v>
      </c>
      <c r="DW98" s="105"/>
      <c r="DX98" s="104">
        <v>43172</v>
      </c>
      <c r="DY98" s="105"/>
      <c r="DZ98" s="104">
        <v>43204</v>
      </c>
      <c r="EA98" s="105"/>
      <c r="EB98" s="104">
        <v>43235</v>
      </c>
      <c r="EC98" s="105"/>
      <c r="ED98" s="104">
        <v>43267</v>
      </c>
      <c r="EE98" s="247"/>
      <c r="EF98" s="104">
        <v>43298</v>
      </c>
      <c r="EG98" s="105"/>
      <c r="EH98" s="104">
        <v>43330</v>
      </c>
      <c r="EI98" s="105"/>
      <c r="EJ98" s="104">
        <v>43362</v>
      </c>
      <c r="EK98" s="247"/>
      <c r="EL98" s="105">
        <v>43393</v>
      </c>
      <c r="EM98" s="105"/>
      <c r="EN98" s="104">
        <v>43405</v>
      </c>
      <c r="EO98" s="105"/>
      <c r="EP98" s="104">
        <v>43436</v>
      </c>
      <c r="EQ98" s="116"/>
      <c r="ER98" s="253" t="s">
        <v>78</v>
      </c>
      <c r="ES98" s="234"/>
      <c r="ET98" s="104">
        <v>43466</v>
      </c>
      <c r="EU98" s="105"/>
      <c r="EV98" s="104">
        <v>43498</v>
      </c>
      <c r="EW98" s="247"/>
      <c r="EX98" s="104">
        <v>43527</v>
      </c>
      <c r="EY98" s="105"/>
      <c r="EZ98" s="104">
        <v>43559</v>
      </c>
      <c r="FA98" s="105"/>
      <c r="FB98" s="104">
        <v>43590</v>
      </c>
      <c r="FC98" s="105"/>
      <c r="FD98" s="104">
        <v>43622</v>
      </c>
      <c r="FE98" s="105"/>
      <c r="FF98" s="104">
        <v>43652</v>
      </c>
      <c r="FG98" s="105"/>
      <c r="FH98" s="104">
        <v>43684</v>
      </c>
      <c r="FI98" s="105"/>
      <c r="FJ98" s="104">
        <v>43716</v>
      </c>
      <c r="FK98" s="105"/>
      <c r="FL98" s="104">
        <v>43747</v>
      </c>
      <c r="FM98" s="105"/>
      <c r="FN98" s="104">
        <v>43779</v>
      </c>
      <c r="FO98" s="105"/>
      <c r="FP98" s="104">
        <v>43810</v>
      </c>
      <c r="FQ98" s="105"/>
      <c r="FR98" s="253" t="s">
        <v>78</v>
      </c>
      <c r="FS98" s="234"/>
      <c r="FT98" s="269">
        <v>43840</v>
      </c>
      <c r="FU98" s="105"/>
      <c r="FV98" s="104">
        <v>43872</v>
      </c>
      <c r="FW98" s="105"/>
      <c r="FX98" s="104">
        <v>43902</v>
      </c>
      <c r="FY98" s="105"/>
      <c r="FZ98" s="104">
        <v>43934</v>
      </c>
      <c r="GA98" s="105"/>
      <c r="GB98" s="104">
        <v>43965</v>
      </c>
      <c r="GC98" s="105"/>
      <c r="GD98" s="104">
        <v>43997</v>
      </c>
      <c r="GE98" s="105"/>
      <c r="GF98" s="104">
        <v>44028</v>
      </c>
      <c r="GG98" s="105"/>
      <c r="GH98" s="104">
        <v>44060</v>
      </c>
      <c r="GI98" s="247"/>
      <c r="GJ98" s="104">
        <v>44092</v>
      </c>
      <c r="GK98" s="247"/>
      <c r="GL98" s="105">
        <v>44124</v>
      </c>
      <c r="GM98" s="105"/>
      <c r="GN98" s="104">
        <v>44156</v>
      </c>
      <c r="GO98" s="247"/>
      <c r="GP98" s="104">
        <v>44187</v>
      </c>
      <c r="GQ98" s="116"/>
      <c r="GR98" s="253" t="s">
        <v>78</v>
      </c>
      <c r="GS98" s="234"/>
      <c r="GT98" s="269">
        <v>44206</v>
      </c>
      <c r="GU98" s="105"/>
      <c r="GV98" s="104">
        <v>44238</v>
      </c>
      <c r="GW98" s="105"/>
      <c r="GX98" s="104">
        <v>44267</v>
      </c>
      <c r="GY98" s="105"/>
      <c r="GZ98" s="104">
        <v>44299</v>
      </c>
      <c r="HA98" s="105"/>
      <c r="HB98" s="104">
        <v>44330</v>
      </c>
      <c r="HC98" s="105"/>
      <c r="HD98" s="104">
        <v>44362</v>
      </c>
      <c r="HE98" s="105"/>
      <c r="HF98" s="104">
        <v>44378</v>
      </c>
      <c r="HG98" s="105"/>
      <c r="HH98" s="104">
        <v>44410</v>
      </c>
      <c r="HI98" s="105"/>
      <c r="HJ98" s="104">
        <v>44442</v>
      </c>
      <c r="HK98" s="105"/>
      <c r="HL98" s="104">
        <v>44473</v>
      </c>
      <c r="HM98" s="105"/>
      <c r="HN98" s="104">
        <v>44505</v>
      </c>
      <c r="HO98" s="105"/>
      <c r="HP98" s="104">
        <v>44536</v>
      </c>
      <c r="HQ98" s="105"/>
      <c r="HR98" s="253" t="s">
        <v>78</v>
      </c>
      <c r="HS98" s="234"/>
      <c r="HT98" s="104">
        <v>44566</v>
      </c>
      <c r="HU98" s="105"/>
      <c r="HV98" s="104">
        <v>44598</v>
      </c>
      <c r="HW98" s="105"/>
      <c r="HX98" s="104">
        <v>44627</v>
      </c>
      <c r="HY98" s="105"/>
      <c r="HZ98" s="104">
        <v>44659</v>
      </c>
      <c r="IA98" s="105"/>
      <c r="IB98" s="104">
        <v>44690</v>
      </c>
      <c r="IC98" s="105"/>
      <c r="ID98" s="104">
        <v>44722</v>
      </c>
      <c r="IE98" s="105"/>
      <c r="IF98" s="104">
        <v>44753</v>
      </c>
      <c r="IG98" s="105"/>
      <c r="IH98" s="253" t="s">
        <v>78</v>
      </c>
      <c r="II98" s="234"/>
    </row>
    <row r="99" spans="2:243" ht="15" customHeight="1" thickTop="1">
      <c r="B99" s="527" t="s">
        <v>14</v>
      </c>
      <c r="C99" s="528"/>
      <c r="D99" s="528"/>
      <c r="E99" s="529"/>
      <c r="F99" s="123">
        <v>163</v>
      </c>
      <c r="G99" s="180"/>
      <c r="H99" s="123">
        <v>158</v>
      </c>
      <c r="I99" s="180"/>
      <c r="J99" s="123">
        <v>150</v>
      </c>
      <c r="K99" s="180"/>
      <c r="L99" s="123">
        <v>173</v>
      </c>
      <c r="M99" s="123"/>
      <c r="N99" s="123">
        <v>178</v>
      </c>
      <c r="O99" s="180"/>
      <c r="P99" s="181">
        <v>218</v>
      </c>
      <c r="Q99" s="182"/>
      <c r="R99" s="122"/>
      <c r="S99" s="123"/>
      <c r="T99" s="181">
        <v>220</v>
      </c>
      <c r="U99" s="180"/>
      <c r="V99" s="181">
        <v>195</v>
      </c>
      <c r="W99" s="180"/>
      <c r="X99" s="181">
        <v>203</v>
      </c>
      <c r="Y99" s="180"/>
      <c r="Z99" s="181">
        <v>184</v>
      </c>
      <c r="AA99" s="123"/>
      <c r="AB99" s="181">
        <v>146</v>
      </c>
      <c r="AC99" s="123"/>
      <c r="AD99" s="181">
        <v>135</v>
      </c>
      <c r="AE99" s="123"/>
      <c r="AF99" s="334">
        <v>161</v>
      </c>
      <c r="AG99" s="123"/>
      <c r="AH99" s="334">
        <v>179</v>
      </c>
      <c r="AI99" s="180"/>
      <c r="AJ99" s="181">
        <v>147</v>
      </c>
      <c r="AK99" s="180"/>
      <c r="AL99" s="181">
        <v>168</v>
      </c>
      <c r="AM99" s="123"/>
      <c r="AN99" s="334">
        <v>181</v>
      </c>
      <c r="AO99" s="123"/>
      <c r="AP99" s="334">
        <v>220</v>
      </c>
      <c r="AQ99" s="182"/>
      <c r="AR99" s="122">
        <f>T99+V99+X99+Z99+AB99+AD99+AF99+AH99+AJ99+AL99+AN99+AP99</f>
        <v>2139</v>
      </c>
      <c r="AS99" s="123"/>
      <c r="AT99" s="334">
        <v>232.18700000000001</v>
      </c>
      <c r="AU99" s="181"/>
      <c r="AV99" s="181">
        <v>200.101</v>
      </c>
      <c r="AW99" s="181"/>
      <c r="AX99" s="181">
        <v>217.8</v>
      </c>
      <c r="AY99" s="181"/>
      <c r="AZ99" s="181">
        <v>188</v>
      </c>
      <c r="BA99" s="181"/>
      <c r="BB99" s="181">
        <v>176</v>
      </c>
      <c r="BC99" s="181"/>
      <c r="BD99" s="181">
        <v>179</v>
      </c>
      <c r="BE99" s="181"/>
      <c r="BF99" s="181">
        <v>204</v>
      </c>
      <c r="BG99" s="181"/>
      <c r="BH99" s="92"/>
      <c r="BI99" s="93">
        <v>191.584</v>
      </c>
      <c r="BJ99" s="92"/>
      <c r="BK99" s="84">
        <v>169.73699999999999</v>
      </c>
      <c r="BL99" s="94"/>
      <c r="BM99" s="86">
        <v>178.12</v>
      </c>
      <c r="BN99" s="334">
        <v>200</v>
      </c>
      <c r="BO99" s="181"/>
      <c r="BP99" s="334">
        <v>233</v>
      </c>
      <c r="BQ99" s="181"/>
      <c r="BR99" s="122">
        <f>SUM(AT99:BQ99)</f>
        <v>2369.529</v>
      </c>
      <c r="BS99" s="732"/>
      <c r="BT99" s="334">
        <v>207.68833742109285</v>
      </c>
      <c r="BU99" s="181"/>
      <c r="BV99" s="334">
        <v>207.21429841984641</v>
      </c>
      <c r="BW99" s="181"/>
      <c r="BX99" s="334">
        <v>197.86313843432112</v>
      </c>
      <c r="BY99" s="181"/>
      <c r="BZ99" s="334">
        <v>161.99171838687633</v>
      </c>
      <c r="CA99" s="181"/>
      <c r="CB99" s="334">
        <v>144.78188058381249</v>
      </c>
      <c r="CC99" s="181"/>
      <c r="CD99" s="334">
        <v>148.19366519239279</v>
      </c>
      <c r="CE99" s="181"/>
      <c r="CF99" s="334">
        <v>175.7249615616582</v>
      </c>
      <c r="CG99" s="181"/>
      <c r="CH99" s="362">
        <v>180.459</v>
      </c>
      <c r="CI99" s="164"/>
      <c r="CJ99" s="362">
        <v>162.26</v>
      </c>
      <c r="CK99" s="164"/>
      <c r="CL99" s="362">
        <v>173.97200000000001</v>
      </c>
      <c r="CM99" s="164"/>
      <c r="CN99" s="362">
        <v>183.04</v>
      </c>
      <c r="CO99" s="164"/>
      <c r="CP99" s="362">
        <v>219.15299999999999</v>
      </c>
      <c r="CQ99" s="164"/>
      <c r="CR99" s="446">
        <f>SUM(BT99:CQ99)</f>
        <v>2162.3420000000001</v>
      </c>
      <c r="CS99" s="310"/>
      <c r="CT99" s="315">
        <v>219.31782000000001</v>
      </c>
      <c r="CU99" s="197"/>
      <c r="CV99" s="197">
        <v>180.89717999999999</v>
      </c>
      <c r="CW99" s="197"/>
      <c r="CX99" s="197">
        <v>191.23899999999995</v>
      </c>
      <c r="CY99" s="197"/>
      <c r="CZ99" s="197">
        <v>188.17500000000001</v>
      </c>
      <c r="DA99" s="197"/>
      <c r="DB99" s="197">
        <v>161.92400000000004</v>
      </c>
      <c r="DC99" s="197"/>
      <c r="DD99" s="197">
        <v>163.947</v>
      </c>
      <c r="DE99" s="197"/>
      <c r="DF99" s="197">
        <v>195.108</v>
      </c>
      <c r="DG99" s="198"/>
      <c r="DH99" s="197">
        <v>191.12200000000001</v>
      </c>
      <c r="DI99" s="198"/>
      <c r="DJ99" s="197">
        <v>171.87899999999999</v>
      </c>
      <c r="DK99" s="198"/>
      <c r="DL99" s="197">
        <v>168.953</v>
      </c>
      <c r="DM99" s="198"/>
      <c r="DN99" s="197">
        <v>169.28299999999999</v>
      </c>
      <c r="DO99" s="198"/>
      <c r="DP99" s="197">
        <v>219.88300000000001</v>
      </c>
      <c r="DQ99" s="198"/>
      <c r="DR99" s="405">
        <f>SUM(CT99:DQ99)</f>
        <v>2221.7279999999996</v>
      </c>
      <c r="DS99" s="406"/>
      <c r="DT99" s="315">
        <v>225.7</v>
      </c>
      <c r="DU99" s="198"/>
      <c r="DV99" s="198">
        <v>204.489</v>
      </c>
      <c r="DW99" s="367"/>
      <c r="DX99" s="198">
        <v>216.57499999999999</v>
      </c>
      <c r="DY99" s="367"/>
      <c r="DZ99" s="198">
        <v>181.494</v>
      </c>
      <c r="EA99" s="367"/>
      <c r="EB99" s="198">
        <v>161.90700000000001</v>
      </c>
      <c r="EC99" s="367"/>
      <c r="ED99" s="198">
        <v>167.85300000000001</v>
      </c>
      <c r="EE99" s="378"/>
      <c r="EF99" s="198">
        <v>192.64599999999999</v>
      </c>
      <c r="EG99" s="367"/>
      <c r="EH99" s="198">
        <v>180.38800000000001</v>
      </c>
      <c r="EI99" s="367"/>
      <c r="EJ99" s="198">
        <v>162.334</v>
      </c>
      <c r="EK99" s="378"/>
      <c r="EL99" s="367">
        <v>176.59800000000001</v>
      </c>
      <c r="EM99" s="367"/>
      <c r="EN99" s="198">
        <v>181.32</v>
      </c>
      <c r="EO99" s="367"/>
      <c r="EP99" s="198">
        <v>221.87799999999999</v>
      </c>
      <c r="EQ99" s="365"/>
      <c r="ER99" s="405">
        <f>SUM(DT99:EQ99)</f>
        <v>2273.1820000000002</v>
      </c>
      <c r="ES99" s="406"/>
      <c r="ET99" s="197">
        <v>264.101</v>
      </c>
      <c r="EU99" s="198"/>
      <c r="EV99" s="197">
        <v>196.464</v>
      </c>
      <c r="EW99" s="197"/>
      <c r="EX99" s="197">
        <v>186.113</v>
      </c>
      <c r="EY99" s="198"/>
      <c r="EZ99" s="197">
        <v>176.30199999999999</v>
      </c>
      <c r="FA99" s="198"/>
      <c r="FB99" s="197">
        <v>151.38999999999999</v>
      </c>
      <c r="FC99" s="198"/>
      <c r="FD99" s="197">
        <v>164.62100000000001</v>
      </c>
      <c r="FE99" s="198"/>
      <c r="FF99" s="197">
        <v>192.99199999999999</v>
      </c>
      <c r="FG99" s="198"/>
      <c r="FH99" s="197">
        <v>182.74299999999999</v>
      </c>
      <c r="FI99" s="198"/>
      <c r="FJ99" s="197">
        <v>153.245</v>
      </c>
      <c r="FK99" s="198"/>
      <c r="FL99" s="197">
        <v>166.346</v>
      </c>
      <c r="FM99" s="198"/>
      <c r="FN99" s="197">
        <v>162.642</v>
      </c>
      <c r="FO99" s="198"/>
      <c r="FP99" s="197">
        <v>220.876</v>
      </c>
      <c r="FQ99" s="198"/>
      <c r="FR99" s="264">
        <f>SUM(ET99:FQ99)</f>
        <v>2217.835</v>
      </c>
      <c r="FS99" s="265"/>
      <c r="FT99" s="315">
        <v>225.36699999999999</v>
      </c>
      <c r="FU99" s="198"/>
      <c r="FV99" s="106">
        <v>173.69900000000001</v>
      </c>
      <c r="FW99" s="107"/>
      <c r="FX99" s="106">
        <v>76.914000000000001</v>
      </c>
      <c r="FY99" s="107"/>
      <c r="FZ99" s="106">
        <v>0</v>
      </c>
      <c r="GA99" s="107"/>
      <c r="GB99" s="106">
        <v>0</v>
      </c>
      <c r="GC99" s="107"/>
      <c r="GD99" s="106">
        <v>0</v>
      </c>
      <c r="GE99" s="107"/>
      <c r="GF99" s="106">
        <v>0</v>
      </c>
      <c r="GG99" s="107"/>
      <c r="GH99" s="106">
        <v>0</v>
      </c>
      <c r="GI99" s="631"/>
      <c r="GJ99" s="106">
        <v>0</v>
      </c>
      <c r="GK99" s="631"/>
      <c r="GL99" s="107">
        <v>16.690999999999999</v>
      </c>
      <c r="GM99" s="107"/>
      <c r="GN99" s="106">
        <v>30.794</v>
      </c>
      <c r="GO99" s="631"/>
      <c r="GP99" s="106">
        <v>36.409999999999997</v>
      </c>
      <c r="GQ99" s="632"/>
      <c r="GR99" s="245">
        <f>FT99+FV99+FX99+FZ99+GB99+GD99+GF99+GH99+GJ99++GL99+GN99+GP99</f>
        <v>559.875</v>
      </c>
      <c r="GS99" s="246"/>
      <c r="GT99" s="315">
        <v>25.948</v>
      </c>
      <c r="GU99" s="198"/>
      <c r="GV99" s="106">
        <v>28.556999999999999</v>
      </c>
      <c r="GW99" s="107"/>
      <c r="GX99" s="106">
        <v>43.223999999999997</v>
      </c>
      <c r="GY99" s="107"/>
      <c r="GZ99" s="106">
        <v>30.257000000000001</v>
      </c>
      <c r="HA99" s="107"/>
      <c r="HB99" s="106">
        <v>35.841000000000001</v>
      </c>
      <c r="HC99" s="107"/>
      <c r="HD99" s="106">
        <v>59.098999999999997</v>
      </c>
      <c r="HE99" s="107"/>
      <c r="HF99" s="106">
        <v>71.102000000000004</v>
      </c>
      <c r="HG99" s="107"/>
      <c r="HH99" s="106">
        <v>70.55</v>
      </c>
      <c r="HI99" s="107"/>
      <c r="HJ99" s="106">
        <v>73.444000000000003</v>
      </c>
      <c r="HK99" s="107"/>
      <c r="HL99" s="106">
        <v>90.23</v>
      </c>
      <c r="HM99" s="107"/>
      <c r="HN99" s="106">
        <v>112.102</v>
      </c>
      <c r="HO99" s="107"/>
      <c r="HP99" s="254">
        <v>138.613</v>
      </c>
      <c r="HQ99" s="107"/>
      <c r="HR99" s="245">
        <f>GT99+GV99+GX99+GZ99+HB99+HD99+HF99+HH99+HJ99+HL99+HN99+HP99</f>
        <v>778.9670000000001</v>
      </c>
      <c r="HS99" s="246"/>
      <c r="HT99" s="106">
        <v>136.047</v>
      </c>
      <c r="HU99" s="107"/>
      <c r="HV99" s="106">
        <v>119.84</v>
      </c>
      <c r="HW99" s="107"/>
      <c r="HX99" s="106">
        <v>142.571</v>
      </c>
      <c r="HY99" s="107"/>
      <c r="HZ99" s="106">
        <v>144.202</v>
      </c>
      <c r="IA99" s="107"/>
      <c r="IB99" s="106">
        <v>136.15799999999999</v>
      </c>
      <c r="IC99" s="107"/>
      <c r="ID99" s="106">
        <v>147.506</v>
      </c>
      <c r="IE99" s="107"/>
      <c r="IF99" s="106">
        <v>154.065</v>
      </c>
      <c r="IG99" s="107"/>
      <c r="IH99" s="245">
        <f>HT99+HV99+HX99+HZ99+IB99+ID99+IF99</f>
        <v>980.3889999999999</v>
      </c>
      <c r="II99" s="246"/>
    </row>
    <row r="100" spans="2:243" ht="15" customHeight="1" thickBot="1">
      <c r="B100" s="530" t="s">
        <v>6</v>
      </c>
      <c r="C100" s="531"/>
      <c r="D100" s="531"/>
      <c r="E100" s="532"/>
      <c r="F100" s="119">
        <v>4.4999999999999998E-2</v>
      </c>
      <c r="G100" s="173"/>
      <c r="H100" s="119">
        <v>6.8000000000000005E-2</v>
      </c>
      <c r="I100" s="173"/>
      <c r="J100" s="119">
        <v>0.111</v>
      </c>
      <c r="K100" s="173"/>
      <c r="L100" s="119">
        <v>0.193</v>
      </c>
      <c r="M100" s="119"/>
      <c r="N100" s="119">
        <v>6.6000000000000003E-2</v>
      </c>
      <c r="O100" s="173"/>
      <c r="P100" s="119">
        <v>3.3000000000000002E-2</v>
      </c>
      <c r="Q100" s="174"/>
      <c r="R100" s="124"/>
      <c r="S100" s="125"/>
      <c r="T100" s="119">
        <v>5.3999999999999999E-2</v>
      </c>
      <c r="U100" s="173"/>
      <c r="V100" s="119">
        <v>3.5999999999999997E-2</v>
      </c>
      <c r="W100" s="173"/>
      <c r="X100" s="119">
        <v>-3.6999999999999998E-2</v>
      </c>
      <c r="Y100" s="173"/>
      <c r="Z100" s="119">
        <v>0.11799999999999999</v>
      </c>
      <c r="AA100" s="119"/>
      <c r="AB100" s="119">
        <v>6.2E-2</v>
      </c>
      <c r="AC100" s="119"/>
      <c r="AD100" s="119">
        <v>-8.4000000000000005E-2</v>
      </c>
      <c r="AE100" s="119"/>
      <c r="AF100" s="585">
        <v>-1.2E-2</v>
      </c>
      <c r="AG100" s="119"/>
      <c r="AH100" s="585">
        <v>0.13</v>
      </c>
      <c r="AI100" s="173"/>
      <c r="AJ100" s="119">
        <v>-2.1999999999999999E-2</v>
      </c>
      <c r="AK100" s="173"/>
      <c r="AL100" s="119">
        <v>-0.03</v>
      </c>
      <c r="AM100" s="119"/>
      <c r="AN100" s="585">
        <v>1.7000000000000001E-2</v>
      </c>
      <c r="AO100" s="119"/>
      <c r="AP100" s="585">
        <v>1.0999999999999999E-2</v>
      </c>
      <c r="AQ100" s="174"/>
      <c r="AR100" s="124">
        <v>0.02</v>
      </c>
      <c r="AS100" s="125"/>
      <c r="AT100" s="161">
        <v>5.5E-2</v>
      </c>
      <c r="AU100" s="144"/>
      <c r="AV100" s="119">
        <v>2.8000000000000001E-2</v>
      </c>
      <c r="AW100" s="119"/>
      <c r="AX100" s="119">
        <v>7.3999999999999996E-2</v>
      </c>
      <c r="AY100" s="119"/>
      <c r="AZ100" s="585">
        <v>2.1000000000000001E-2</v>
      </c>
      <c r="BA100" s="173"/>
      <c r="BB100" s="125">
        <v>0.20699999999999999</v>
      </c>
      <c r="BC100" s="125"/>
      <c r="BD100" s="119">
        <v>0.32990000000000003</v>
      </c>
      <c r="BE100" s="119"/>
      <c r="BF100" s="119">
        <v>0.26200000000000001</v>
      </c>
      <c r="BG100" s="119"/>
      <c r="BH100" s="585">
        <v>7.1999999999999995E-2</v>
      </c>
      <c r="BI100" s="119"/>
      <c r="BJ100" s="585">
        <v>0.15774503785553495</v>
      </c>
      <c r="BK100" s="173"/>
      <c r="BL100" s="119">
        <v>6.5000000000000002E-2</v>
      </c>
      <c r="BM100" s="119"/>
      <c r="BN100" s="144">
        <v>0.107</v>
      </c>
      <c r="BO100" s="125"/>
      <c r="BP100" s="144">
        <v>5.8999999999999997E-2</v>
      </c>
      <c r="BQ100" s="125"/>
      <c r="BR100" s="124">
        <v>0.109</v>
      </c>
      <c r="BS100" s="179"/>
      <c r="BT100" s="144">
        <v>-0.05</v>
      </c>
      <c r="BU100" s="125"/>
      <c r="BV100" s="102">
        <v>9.7000000000000003E-2</v>
      </c>
      <c r="BW100" s="229"/>
      <c r="BX100" s="102">
        <v>-3.1E-2</v>
      </c>
      <c r="BY100" s="229"/>
      <c r="BZ100" s="102">
        <v>-0.104</v>
      </c>
      <c r="CA100" s="229"/>
      <c r="CB100" s="102">
        <v>-0.14299999999999999</v>
      </c>
      <c r="CC100" s="229"/>
      <c r="CD100" s="102">
        <v>-0.14399999999999999</v>
      </c>
      <c r="CE100" s="229"/>
      <c r="CF100" s="102">
        <v>-0.126</v>
      </c>
      <c r="CG100" s="229"/>
      <c r="CH100" s="102">
        <v>-3.7999999999999999E-2</v>
      </c>
      <c r="CI100" s="229"/>
      <c r="CJ100" s="102">
        <v>-4.0000000000000001E-3</v>
      </c>
      <c r="CK100" s="229"/>
      <c r="CL100" s="102">
        <v>-2.1000000000000001E-2</v>
      </c>
      <c r="CM100" s="229"/>
      <c r="CN100" s="102">
        <v>-3.9E-2</v>
      </c>
      <c r="CO100" s="229"/>
      <c r="CP100" s="102">
        <v>-3.6999999999999998E-2</v>
      </c>
      <c r="CQ100" s="103"/>
      <c r="CR100" s="229">
        <v>-5.1999999999999998E-2</v>
      </c>
      <c r="CS100" s="102"/>
      <c r="CT100" s="390">
        <v>5.5994875414348E-2</v>
      </c>
      <c r="CU100" s="108"/>
      <c r="CV100" s="108">
        <v>-0.12700435549348099</v>
      </c>
      <c r="CW100" s="108"/>
      <c r="CX100" s="108">
        <v>-3.3478385548402656E-2</v>
      </c>
      <c r="CY100" s="108"/>
      <c r="CZ100" s="108">
        <v>-4.1803610425672488E-4</v>
      </c>
      <c r="DA100" s="108"/>
      <c r="DB100" s="108">
        <v>0.11839961842645197</v>
      </c>
      <c r="DC100" s="108"/>
      <c r="DD100" s="108">
        <v>0.10630234961228213</v>
      </c>
      <c r="DE100" s="108"/>
      <c r="DF100" s="108">
        <f>DF99/CF99-1</f>
        <v>0.11030327317238142</v>
      </c>
      <c r="DG100" s="109"/>
      <c r="DH100" s="108">
        <v>5.8999999999999997E-2</v>
      </c>
      <c r="DI100" s="109"/>
      <c r="DJ100" s="108">
        <v>5.8999999999999997E-2</v>
      </c>
      <c r="DK100" s="109"/>
      <c r="DL100" s="108">
        <f>DL99/CL99-1</f>
        <v>-2.8849470029659985E-2</v>
      </c>
      <c r="DM100" s="109"/>
      <c r="DN100" s="108">
        <f>DN99/CN99-1</f>
        <v>-7.5158435314685357E-2</v>
      </c>
      <c r="DO100" s="109"/>
      <c r="DP100" s="108">
        <v>3.0000000000000001E-3</v>
      </c>
      <c r="DQ100" s="109"/>
      <c r="DR100" s="613">
        <v>2.7E-2</v>
      </c>
      <c r="DS100" s="614"/>
      <c r="DT100" s="390">
        <v>2.9100143344485074E-2</v>
      </c>
      <c r="DU100" s="109"/>
      <c r="DV100" s="109">
        <v>0.1304156316864642</v>
      </c>
      <c r="DW100" s="375"/>
      <c r="DX100" s="109">
        <v>0.13248343695585141</v>
      </c>
      <c r="DY100" s="375"/>
      <c r="DZ100" s="109">
        <v>0.12085916849880163</v>
      </c>
      <c r="EA100" s="375"/>
      <c r="EB100" s="109">
        <v>-1.0498752501186814E-4</v>
      </c>
      <c r="EC100" s="375"/>
      <c r="ED100" s="109">
        <v>2.3824772639938541E-2</v>
      </c>
      <c r="EE100" s="379"/>
      <c r="EF100" s="109">
        <v>-1.2618652233634786E-2</v>
      </c>
      <c r="EG100" s="375"/>
      <c r="EH100" s="109">
        <v>-5.60000837306176E-2</v>
      </c>
      <c r="EI100" s="375"/>
      <c r="EJ100" s="109">
        <v>-5.5533253044292685E-2</v>
      </c>
      <c r="EK100" s="379"/>
      <c r="EL100" s="375">
        <v>4.4999999999999998E-2</v>
      </c>
      <c r="EM100" s="375"/>
      <c r="EN100" s="109">
        <v>7.0999999999999994E-2</v>
      </c>
      <c r="EO100" s="375"/>
      <c r="EP100" s="109">
        <v>8.9999999999999993E-3</v>
      </c>
      <c r="EQ100" s="372"/>
      <c r="ER100" s="613">
        <v>2.3E-2</v>
      </c>
      <c r="ES100" s="614"/>
      <c r="ET100" s="108">
        <v>0.1701417811253878</v>
      </c>
      <c r="EU100" s="109"/>
      <c r="EV100" s="108">
        <v>-3.9244164722796904E-2</v>
      </c>
      <c r="EW100" s="108"/>
      <c r="EX100" s="108">
        <v>-0.1406533533417984</v>
      </c>
      <c r="EY100" s="109"/>
      <c r="EZ100" s="108">
        <v>-2.8607006292219017E-2</v>
      </c>
      <c r="FA100" s="109"/>
      <c r="FB100" s="108">
        <v>-6.4957043240873036E-2</v>
      </c>
      <c r="FC100" s="109"/>
      <c r="FD100" s="108">
        <v>-1.9254943313494532E-2</v>
      </c>
      <c r="FE100" s="109"/>
      <c r="FF100" s="108">
        <v>1.7960404057182355E-3</v>
      </c>
      <c r="FG100" s="109"/>
      <c r="FH100" s="108">
        <v>1.3055192141384175E-2</v>
      </c>
      <c r="FI100" s="109"/>
      <c r="FJ100" s="108">
        <v>-5.5989503123190398E-2</v>
      </c>
      <c r="FK100" s="109"/>
      <c r="FL100" s="108">
        <v>-5.8052752579304423E-2</v>
      </c>
      <c r="FM100" s="109"/>
      <c r="FN100" s="108">
        <v>-0.1030112508272667</v>
      </c>
      <c r="FO100" s="109"/>
      <c r="FP100" s="108">
        <f>FP99/EP99-1</f>
        <v>-4.5159952766834488E-3</v>
      </c>
      <c r="FQ100" s="109"/>
      <c r="FR100" s="622">
        <f>FR99/ER99-1</f>
        <v>-2.4347808490477352E-2</v>
      </c>
      <c r="FS100" s="623"/>
      <c r="FT100" s="108">
        <f>FT99/ET99-1</f>
        <v>-0.14666358703677762</v>
      </c>
      <c r="FU100" s="109"/>
      <c r="FV100" s="108">
        <f>FV99/EV99-1</f>
        <v>-0.11587364606238282</v>
      </c>
      <c r="FW100" s="109"/>
      <c r="FX100" s="108">
        <f>FX99/EX99-1</f>
        <v>-0.58673494060060283</v>
      </c>
      <c r="FY100" s="109"/>
      <c r="FZ100" s="108">
        <f>FZ99/EZ99-1</f>
        <v>-1</v>
      </c>
      <c r="GA100" s="109"/>
      <c r="GB100" s="108">
        <f>GB99/FB99-1</f>
        <v>-1</v>
      </c>
      <c r="GC100" s="109"/>
      <c r="GD100" s="108">
        <f>GD99/FD99-1</f>
        <v>-1</v>
      </c>
      <c r="GE100" s="109"/>
      <c r="GF100" s="108">
        <f t="shared" ref="GF100" si="309">GF99/FF99-1</f>
        <v>-1</v>
      </c>
      <c r="GG100" s="109"/>
      <c r="GH100" s="108">
        <f t="shared" ref="GH100" si="310">GH99/FH99-1</f>
        <v>-1</v>
      </c>
      <c r="GI100" s="108"/>
      <c r="GJ100" s="108">
        <f t="shared" ref="GJ100" si="311">GJ99/FJ99-1</f>
        <v>-1</v>
      </c>
      <c r="GK100" s="108"/>
      <c r="GL100" s="379">
        <f>GL99/FL99-1</f>
        <v>-0.89966094766330418</v>
      </c>
      <c r="GM100" s="109"/>
      <c r="GN100" s="108">
        <f>GN99/FN99-1</f>
        <v>-0.81066391215061295</v>
      </c>
      <c r="GO100" s="108"/>
      <c r="GP100" s="108">
        <f>GP99/FP99-1</f>
        <v>-0.8351563773338887</v>
      </c>
      <c r="GQ100" s="633"/>
      <c r="GR100" s="316">
        <f>((GR99/(ET99+EV99+EX99+EZ99+FB99+FD99+FF99+FH99+FJ99+FL99+FN99+FP99))-1)</f>
        <v>-0.74755786611718178</v>
      </c>
      <c r="GS100" s="317"/>
      <c r="GT100" s="108">
        <f>GT99/FT99-1</f>
        <v>-0.88486335621453005</v>
      </c>
      <c r="GU100" s="109"/>
      <c r="GV100" s="108">
        <f>GV99/FV99-1</f>
        <v>-0.83559490843355455</v>
      </c>
      <c r="GW100" s="109"/>
      <c r="GX100" s="108">
        <f>GX99/FX99-1</f>
        <v>-0.43802168655901397</v>
      </c>
      <c r="GY100" s="109"/>
      <c r="GZ100" s="108" t="s">
        <v>111</v>
      </c>
      <c r="HA100" s="109"/>
      <c r="HB100" s="108" t="s">
        <v>111</v>
      </c>
      <c r="HC100" s="109"/>
      <c r="HD100" s="108" t="s">
        <v>111</v>
      </c>
      <c r="HE100" s="109"/>
      <c r="HF100" s="108" t="s">
        <v>111</v>
      </c>
      <c r="HG100" s="109"/>
      <c r="HH100" s="108" t="s">
        <v>111</v>
      </c>
      <c r="HI100" s="109"/>
      <c r="HJ100" s="108" t="s">
        <v>111</v>
      </c>
      <c r="HK100" s="109"/>
      <c r="HL100" s="108">
        <f>HL99/GL99-1</f>
        <v>4.4059073752321618</v>
      </c>
      <c r="HM100" s="109"/>
      <c r="HN100" s="108">
        <f>HN99/GN99-1</f>
        <v>2.6403844904851597</v>
      </c>
      <c r="HO100" s="109"/>
      <c r="HP100" s="108">
        <f>HP99/GP99-1</f>
        <v>2.8070035704476797</v>
      </c>
      <c r="HQ100" s="109"/>
      <c r="HR100" s="316">
        <f>((HR99/(FT99+FV99+FX99+FZ99+GB99+GD99+GF99+GH99+GJ99+GL99+GN99+GP99)-1))</f>
        <v>0.39132306318374654</v>
      </c>
      <c r="HS100" s="317"/>
      <c r="HT100" s="108">
        <f>HT99/GT99-1</f>
        <v>4.243063049175273</v>
      </c>
      <c r="HU100" s="109"/>
      <c r="HV100" s="108">
        <f>HV99/GV99-1</f>
        <v>3.1965192422173203</v>
      </c>
      <c r="HW100" s="109"/>
      <c r="HX100" s="108">
        <f>HX99/GX99-1</f>
        <v>2.2984221728669261</v>
      </c>
      <c r="HY100" s="109"/>
      <c r="HZ100" s="108">
        <f>HZ99/GZ99-1</f>
        <v>3.7659054103182728</v>
      </c>
      <c r="IA100" s="109"/>
      <c r="IB100" s="108">
        <f>IB99/HB99-1</f>
        <v>2.7989453419268431</v>
      </c>
      <c r="IC100" s="109"/>
      <c r="ID100" s="108">
        <f>ID99/HD99-1</f>
        <v>1.495913636440549</v>
      </c>
      <c r="IE100" s="109"/>
      <c r="IF100" s="108">
        <f>IF99/HF99-1</f>
        <v>1.1668166858878792</v>
      </c>
      <c r="IG100" s="109"/>
      <c r="IH100" s="622">
        <f>IH99/(SUM(GT99:HG99))-1</f>
        <v>2.3343389064987004</v>
      </c>
      <c r="II100" s="623"/>
    </row>
    <row r="101" spans="2:243" ht="15" customHeight="1">
      <c r="B101" s="474" t="s">
        <v>3</v>
      </c>
      <c r="C101" s="474"/>
      <c r="D101" s="1" t="s">
        <v>70</v>
      </c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 t="s">
        <v>149</v>
      </c>
      <c r="AQ101" s="72"/>
      <c r="AR101" s="72"/>
      <c r="AS101" s="72"/>
      <c r="BP101" s="10" t="s">
        <v>149</v>
      </c>
      <c r="BR101" s="10" t="s">
        <v>82</v>
      </c>
      <c r="CS101" s="38"/>
      <c r="CU101" s="40"/>
      <c r="CV101" s="41"/>
      <c r="CW101" s="40"/>
      <c r="CX101" s="41"/>
      <c r="CY101" s="40"/>
      <c r="CZ101" s="41"/>
      <c r="DA101" s="40"/>
      <c r="DB101" s="41"/>
      <c r="DC101" s="40"/>
      <c r="DD101" s="41"/>
      <c r="DE101" s="40"/>
      <c r="DF101" s="41"/>
      <c r="DG101" s="40"/>
      <c r="DH101" s="42"/>
      <c r="DI101" s="40"/>
      <c r="DJ101" s="42"/>
      <c r="DK101" s="40"/>
      <c r="DL101" s="42"/>
      <c r="DM101" s="40"/>
      <c r="DN101" s="41"/>
      <c r="DO101" s="40"/>
      <c r="DP101" s="41"/>
      <c r="DQ101" s="40"/>
      <c r="DR101" s="41"/>
      <c r="DS101" s="40"/>
      <c r="EP101" s="10" t="s">
        <v>113</v>
      </c>
    </row>
    <row r="102" spans="2:243" ht="15" customHeight="1">
      <c r="B102" s="474" t="s">
        <v>4</v>
      </c>
      <c r="C102" s="474"/>
      <c r="D102" s="2" t="s">
        <v>9</v>
      </c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CF102" s="24"/>
      <c r="CS102" s="38"/>
      <c r="DR102" s="39"/>
      <c r="DS102" s="34" t="s">
        <v>82</v>
      </c>
      <c r="ER102" s="24"/>
      <c r="ES102" s="39"/>
    </row>
    <row r="103" spans="2:243" ht="15" customHeight="1">
      <c r="B103" s="48"/>
      <c r="C103" s="48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CG103" s="37"/>
      <c r="CS103" s="37"/>
      <c r="ES103" s="26"/>
      <c r="GC103" s="10" t="s">
        <v>82</v>
      </c>
    </row>
    <row r="104" spans="2:243" ht="15" customHeight="1">
      <c r="B104" s="48"/>
      <c r="C104" s="48"/>
      <c r="D104" s="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CG104" s="39"/>
      <c r="CS104" s="26"/>
    </row>
    <row r="105" spans="2:243" ht="15" customHeight="1">
      <c r="B105" s="4" t="s">
        <v>32</v>
      </c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CG105" s="26"/>
      <c r="DF105" s="24"/>
      <c r="DG105" s="30"/>
    </row>
    <row r="106" spans="2:243" ht="15" customHeight="1" thickBot="1">
      <c r="B106" s="4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99" t="s">
        <v>33</v>
      </c>
      <c r="DR106" s="24"/>
      <c r="EC106" s="30"/>
      <c r="IG106" s="30" t="s">
        <v>33</v>
      </c>
    </row>
    <row r="107" spans="2:243" ht="15" customHeight="1" thickBot="1">
      <c r="B107" s="502"/>
      <c r="C107" s="503"/>
      <c r="D107" s="503"/>
      <c r="E107" s="504"/>
      <c r="F107" s="146">
        <v>41456</v>
      </c>
      <c r="G107" s="152"/>
      <c r="H107" s="146">
        <v>41487</v>
      </c>
      <c r="I107" s="152"/>
      <c r="J107" s="146">
        <v>41518</v>
      </c>
      <c r="K107" s="152"/>
      <c r="L107" s="146">
        <v>41548</v>
      </c>
      <c r="M107" s="184"/>
      <c r="N107" s="146">
        <v>41579</v>
      </c>
      <c r="O107" s="152"/>
      <c r="P107" s="146">
        <v>41609</v>
      </c>
      <c r="Q107" s="153"/>
      <c r="R107" s="126" t="s">
        <v>150</v>
      </c>
      <c r="S107" s="121"/>
      <c r="T107" s="146">
        <v>41670</v>
      </c>
      <c r="U107" s="152"/>
      <c r="V107" s="146">
        <v>41671</v>
      </c>
      <c r="W107" s="152"/>
      <c r="X107" s="146">
        <v>41699</v>
      </c>
      <c r="Y107" s="152"/>
      <c r="Z107" s="146">
        <v>41730</v>
      </c>
      <c r="AA107" s="184"/>
      <c r="AB107" s="152">
        <v>41760</v>
      </c>
      <c r="AC107" s="184"/>
      <c r="AD107" s="152">
        <v>41791</v>
      </c>
      <c r="AE107" s="184"/>
      <c r="AF107" s="152">
        <v>41821</v>
      </c>
      <c r="AG107" s="184"/>
      <c r="AH107" s="152">
        <v>41853</v>
      </c>
      <c r="AI107" s="152"/>
      <c r="AJ107" s="146">
        <v>41883</v>
      </c>
      <c r="AK107" s="152"/>
      <c r="AL107" s="146">
        <v>41914</v>
      </c>
      <c r="AM107" s="184"/>
      <c r="AN107" s="152">
        <v>41946</v>
      </c>
      <c r="AO107" s="184"/>
      <c r="AP107" s="152">
        <v>41977</v>
      </c>
      <c r="AQ107" s="153"/>
      <c r="AR107" s="126" t="s">
        <v>150</v>
      </c>
      <c r="AS107" s="121"/>
      <c r="AT107" s="152">
        <v>42008</v>
      </c>
      <c r="AU107" s="184"/>
      <c r="AV107" s="152">
        <v>42040</v>
      </c>
      <c r="AW107" s="184"/>
      <c r="AX107" s="152">
        <v>42072</v>
      </c>
      <c r="AY107" s="184"/>
      <c r="AZ107" s="152">
        <v>42104</v>
      </c>
      <c r="BA107" s="184"/>
      <c r="BB107" s="152">
        <v>42136</v>
      </c>
      <c r="BC107" s="184"/>
      <c r="BD107" s="146">
        <v>42156</v>
      </c>
      <c r="BE107" s="184"/>
      <c r="BF107" s="146">
        <v>42187</v>
      </c>
      <c r="BG107" s="184"/>
      <c r="BH107" s="146">
        <v>42224</v>
      </c>
      <c r="BI107" s="184"/>
      <c r="BJ107" s="152">
        <v>42256</v>
      </c>
      <c r="BK107" s="152"/>
      <c r="BL107" s="146">
        <v>42290</v>
      </c>
      <c r="BM107" s="184"/>
      <c r="BN107" s="152">
        <v>42322</v>
      </c>
      <c r="BO107" s="152"/>
      <c r="BP107" s="146">
        <v>42353</v>
      </c>
      <c r="BQ107" s="153"/>
      <c r="BR107" s="126" t="s">
        <v>79</v>
      </c>
      <c r="BS107" s="663"/>
      <c r="BT107" s="269">
        <v>42385</v>
      </c>
      <c r="BU107" s="247"/>
      <c r="BV107" s="105">
        <v>42417</v>
      </c>
      <c r="BW107" s="105"/>
      <c r="BX107" s="104">
        <v>42460</v>
      </c>
      <c r="BY107" s="247"/>
      <c r="BZ107" s="104">
        <v>42479</v>
      </c>
      <c r="CA107" s="105"/>
      <c r="CB107" s="104">
        <v>42492</v>
      </c>
      <c r="CC107" s="247"/>
      <c r="CD107" s="105">
        <v>42524</v>
      </c>
      <c r="CE107" s="105"/>
      <c r="CF107" s="104">
        <v>42555</v>
      </c>
      <c r="CG107" s="105"/>
      <c r="CH107" s="104">
        <v>42586</v>
      </c>
      <c r="CI107" s="105"/>
      <c r="CJ107" s="104">
        <v>42618</v>
      </c>
      <c r="CK107" s="247"/>
      <c r="CL107" s="104">
        <v>42649</v>
      </c>
      <c r="CM107" s="105"/>
      <c r="CN107" s="104">
        <v>42681</v>
      </c>
      <c r="CO107" s="247"/>
      <c r="CP107" s="104">
        <v>42712</v>
      </c>
      <c r="CQ107" s="116"/>
      <c r="CR107" s="253" t="s">
        <v>73</v>
      </c>
      <c r="CS107" s="234"/>
      <c r="CT107" s="105">
        <v>42741</v>
      </c>
      <c r="CU107" s="247"/>
      <c r="CV107" s="105">
        <v>42773</v>
      </c>
      <c r="CW107" s="247"/>
      <c r="CX107" s="105">
        <v>42802</v>
      </c>
      <c r="CY107" s="247"/>
      <c r="CZ107" s="105">
        <v>42834</v>
      </c>
      <c r="DA107" s="247"/>
      <c r="DB107" s="105">
        <v>42865</v>
      </c>
      <c r="DC107" s="247"/>
      <c r="DD107" s="105">
        <v>42897</v>
      </c>
      <c r="DE107" s="105"/>
      <c r="DF107" s="104">
        <v>42928</v>
      </c>
      <c r="DG107" s="105"/>
      <c r="DH107" s="104">
        <v>42955</v>
      </c>
      <c r="DI107" s="105"/>
      <c r="DJ107" s="104">
        <v>42987</v>
      </c>
      <c r="DK107" s="105"/>
      <c r="DL107" s="104">
        <v>43018</v>
      </c>
      <c r="DM107" s="105"/>
      <c r="DN107" s="104">
        <v>43050</v>
      </c>
      <c r="DO107" s="105"/>
      <c r="DP107" s="104">
        <v>43081</v>
      </c>
      <c r="DQ107" s="116"/>
      <c r="DR107" s="253" t="s">
        <v>79</v>
      </c>
      <c r="DS107" s="234"/>
      <c r="DT107" s="269">
        <v>43111</v>
      </c>
      <c r="DU107" s="105"/>
      <c r="DV107" s="104">
        <v>43143</v>
      </c>
      <c r="DW107" s="105"/>
      <c r="DX107" s="104">
        <v>43172</v>
      </c>
      <c r="DY107" s="247"/>
      <c r="DZ107" s="104">
        <v>43191</v>
      </c>
      <c r="EA107" s="247"/>
      <c r="EB107" s="104">
        <v>43222</v>
      </c>
      <c r="EC107" s="247"/>
      <c r="ED107" s="104">
        <v>43254</v>
      </c>
      <c r="EE107" s="247"/>
      <c r="EF107" s="104">
        <v>43285</v>
      </c>
      <c r="EG107" s="247"/>
      <c r="EH107" s="104">
        <v>43317</v>
      </c>
      <c r="EI107" s="247"/>
      <c r="EJ107" s="104">
        <v>43349</v>
      </c>
      <c r="EK107" s="247"/>
      <c r="EL107" s="104">
        <v>43380</v>
      </c>
      <c r="EM107" s="247"/>
      <c r="EN107" s="104">
        <v>43412</v>
      </c>
      <c r="EO107" s="247"/>
      <c r="EP107" s="104">
        <v>43443</v>
      </c>
      <c r="EQ107" s="247"/>
      <c r="ER107" s="253" t="s">
        <v>79</v>
      </c>
      <c r="ES107" s="234"/>
      <c r="ET107" s="104">
        <v>43473</v>
      </c>
      <c r="EU107" s="247"/>
      <c r="EV107" s="104">
        <v>43505</v>
      </c>
      <c r="EW107" s="247"/>
      <c r="EX107" s="104">
        <v>43534</v>
      </c>
      <c r="EY107" s="247"/>
      <c r="EZ107" s="104">
        <v>43566</v>
      </c>
      <c r="FA107" s="247"/>
      <c r="FB107" s="104">
        <v>43597</v>
      </c>
      <c r="FC107" s="247"/>
      <c r="FD107" s="104">
        <v>43629</v>
      </c>
      <c r="FE107" s="247"/>
      <c r="FF107" s="104">
        <v>43660</v>
      </c>
      <c r="FG107" s="247"/>
      <c r="FH107" s="104">
        <v>43692</v>
      </c>
      <c r="FI107" s="247"/>
      <c r="FJ107" s="104">
        <v>43724</v>
      </c>
      <c r="FK107" s="247"/>
      <c r="FL107" s="104">
        <v>43755</v>
      </c>
      <c r="FM107" s="247"/>
      <c r="FN107" s="104">
        <v>43787</v>
      </c>
      <c r="FO107" s="247"/>
      <c r="FP107" s="104">
        <v>43818</v>
      </c>
      <c r="FQ107" s="247"/>
      <c r="FR107" s="253" t="s">
        <v>79</v>
      </c>
      <c r="FS107" s="234"/>
      <c r="FT107" s="104">
        <v>43840</v>
      </c>
      <c r="FU107" s="105"/>
      <c r="FV107" s="104">
        <v>43872</v>
      </c>
      <c r="FW107" s="247"/>
      <c r="FX107" s="104">
        <v>43902</v>
      </c>
      <c r="FY107" s="247"/>
      <c r="FZ107" s="104">
        <v>43934</v>
      </c>
      <c r="GA107" s="247"/>
      <c r="GB107" s="104">
        <v>43965</v>
      </c>
      <c r="GC107" s="247"/>
      <c r="GD107" s="104">
        <v>43997</v>
      </c>
      <c r="GE107" s="247"/>
      <c r="GF107" s="104">
        <v>44028</v>
      </c>
      <c r="GG107" s="247"/>
      <c r="GH107" s="104">
        <v>44060</v>
      </c>
      <c r="GI107" s="247"/>
      <c r="GJ107" s="104">
        <v>44092</v>
      </c>
      <c r="GK107" s="247"/>
      <c r="GL107" s="104">
        <v>44123</v>
      </c>
      <c r="GM107" s="247"/>
      <c r="GN107" s="104">
        <v>44155</v>
      </c>
      <c r="GO107" s="247"/>
      <c r="GP107" s="104">
        <v>44186</v>
      </c>
      <c r="GQ107" s="247"/>
      <c r="GR107" s="253" t="s">
        <v>78</v>
      </c>
      <c r="GS107" s="234"/>
      <c r="GT107" s="104">
        <v>44217</v>
      </c>
      <c r="GU107" s="247"/>
      <c r="GV107" s="104">
        <v>44249</v>
      </c>
      <c r="GW107" s="247"/>
      <c r="GX107" s="104">
        <v>44278</v>
      </c>
      <c r="GY107" s="247"/>
      <c r="GZ107" s="104">
        <v>44310</v>
      </c>
      <c r="HA107" s="247"/>
      <c r="HB107" s="104">
        <v>44341</v>
      </c>
      <c r="HC107" s="247"/>
      <c r="HD107" s="104">
        <v>44373</v>
      </c>
      <c r="HE107" s="247"/>
      <c r="HF107" s="104">
        <v>44378</v>
      </c>
      <c r="HG107" s="247"/>
      <c r="HH107" s="104">
        <v>44410</v>
      </c>
      <c r="HI107" s="247"/>
      <c r="HJ107" s="104">
        <v>44442</v>
      </c>
      <c r="HK107" s="247"/>
      <c r="HL107" s="104">
        <v>44473</v>
      </c>
      <c r="HM107" s="247"/>
      <c r="HN107" s="104">
        <v>44505</v>
      </c>
      <c r="HO107" s="247"/>
      <c r="HP107" s="104">
        <v>44536</v>
      </c>
      <c r="HQ107" s="247"/>
      <c r="HR107" s="220" t="s">
        <v>78</v>
      </c>
      <c r="HS107" s="221"/>
      <c r="HT107" s="104">
        <v>44566</v>
      </c>
      <c r="HU107" s="247"/>
      <c r="HV107" s="104">
        <v>44598</v>
      </c>
      <c r="HW107" s="247"/>
      <c r="HX107" s="104">
        <v>44627</v>
      </c>
      <c r="HY107" s="247"/>
      <c r="HZ107" s="104">
        <v>44659</v>
      </c>
      <c r="IA107" s="247"/>
      <c r="IB107" s="104">
        <v>44690</v>
      </c>
      <c r="IC107" s="247"/>
      <c r="ID107" s="104">
        <v>44722</v>
      </c>
      <c r="IE107" s="247"/>
      <c r="IF107" s="220" t="s">
        <v>78</v>
      </c>
      <c r="IG107" s="221"/>
    </row>
    <row r="108" spans="2:243" ht="15" customHeight="1" thickTop="1" thickBot="1">
      <c r="B108" s="556" t="s">
        <v>14</v>
      </c>
      <c r="C108" s="557"/>
      <c r="D108" s="557"/>
      <c r="E108" s="558"/>
      <c r="F108" s="175">
        <v>10018</v>
      </c>
      <c r="G108" s="176"/>
      <c r="H108" s="175">
        <v>10282</v>
      </c>
      <c r="I108" s="176"/>
      <c r="J108" s="175">
        <v>10282</v>
      </c>
      <c r="K108" s="176"/>
      <c r="L108" s="175">
        <v>10299</v>
      </c>
      <c r="M108" s="185"/>
      <c r="N108" s="175">
        <v>10299</v>
      </c>
      <c r="O108" s="176"/>
      <c r="P108" s="168">
        <v>10289</v>
      </c>
      <c r="Q108" s="169"/>
      <c r="R108" s="127"/>
      <c r="S108" s="128"/>
      <c r="T108" s="757">
        <v>10410</v>
      </c>
      <c r="U108" s="758"/>
      <c r="V108" s="757">
        <v>10404</v>
      </c>
      <c r="W108" s="758"/>
      <c r="X108" s="757">
        <v>10382</v>
      </c>
      <c r="Y108" s="758"/>
      <c r="Z108" s="757">
        <v>10406</v>
      </c>
      <c r="AA108" s="759"/>
      <c r="AB108" s="758">
        <v>10406</v>
      </c>
      <c r="AC108" s="760"/>
      <c r="AD108" s="758">
        <v>10406</v>
      </c>
      <c r="AE108" s="760"/>
      <c r="AF108" s="761">
        <v>10379</v>
      </c>
      <c r="AG108" s="762"/>
      <c r="AH108" s="761">
        <v>10379</v>
      </c>
      <c r="AI108" s="762"/>
      <c r="AJ108" s="761">
        <v>10334</v>
      </c>
      <c r="AK108" s="761"/>
      <c r="AL108" s="763">
        <v>10334</v>
      </c>
      <c r="AM108" s="762"/>
      <c r="AN108" s="761">
        <v>10334</v>
      </c>
      <c r="AO108" s="762"/>
      <c r="AP108" s="761">
        <v>10334</v>
      </c>
      <c r="AQ108" s="764"/>
      <c r="AR108" s="127">
        <f>AP108</f>
        <v>10334</v>
      </c>
      <c r="AS108" s="128"/>
      <c r="AT108" s="743">
        <v>10384</v>
      </c>
      <c r="AU108" s="744"/>
      <c r="AV108" s="743">
        <v>10422</v>
      </c>
      <c r="AW108" s="744"/>
      <c r="AX108" s="743">
        <v>10422</v>
      </c>
      <c r="AY108" s="744"/>
      <c r="AZ108" s="743">
        <v>10403</v>
      </c>
      <c r="BA108" s="744"/>
      <c r="BB108" s="743">
        <v>10497</v>
      </c>
      <c r="BC108" s="744"/>
      <c r="BD108" s="745">
        <v>10501</v>
      </c>
      <c r="BE108" s="744"/>
      <c r="BF108" s="745">
        <v>10501</v>
      </c>
      <c r="BG108" s="744"/>
      <c r="BH108" s="745">
        <v>10455</v>
      </c>
      <c r="BI108" s="744"/>
      <c r="BJ108" s="746">
        <v>10455</v>
      </c>
      <c r="BK108" s="747"/>
      <c r="BL108" s="745">
        <v>10454</v>
      </c>
      <c r="BM108" s="744"/>
      <c r="BN108" s="431">
        <v>10451</v>
      </c>
      <c r="BO108" s="370"/>
      <c r="BP108" s="431">
        <v>10451</v>
      </c>
      <c r="BQ108" s="370"/>
      <c r="BR108" s="416">
        <f>AVERAGE(AT108:BQ108)</f>
        <v>10449.666666666666</v>
      </c>
      <c r="BS108" s="748"/>
      <c r="BT108" s="323">
        <v>10452</v>
      </c>
      <c r="BU108" s="217"/>
      <c r="BV108" s="431">
        <v>10459</v>
      </c>
      <c r="BW108" s="370"/>
      <c r="BX108" s="431">
        <v>10452</v>
      </c>
      <c r="BY108" s="377"/>
      <c r="BZ108" s="370">
        <v>10452</v>
      </c>
      <c r="CA108" s="377"/>
      <c r="CB108" s="370">
        <v>10447</v>
      </c>
      <c r="CC108" s="370"/>
      <c r="CD108" s="431">
        <v>10447</v>
      </c>
      <c r="CE108" s="370"/>
      <c r="CF108" s="431">
        <v>10498</v>
      </c>
      <c r="CG108" s="370"/>
      <c r="CH108" s="431">
        <v>10449</v>
      </c>
      <c r="CI108" s="370"/>
      <c r="CJ108" s="431">
        <v>10449</v>
      </c>
      <c r="CK108" s="370"/>
      <c r="CL108" s="431">
        <v>10499</v>
      </c>
      <c r="CM108" s="370"/>
      <c r="CN108" s="431">
        <v>10376</v>
      </c>
      <c r="CO108" s="377"/>
      <c r="CP108" s="216">
        <v>10369</v>
      </c>
      <c r="CQ108" s="451"/>
      <c r="CR108" s="239">
        <v>10369</v>
      </c>
      <c r="CS108" s="240"/>
      <c r="CT108" s="431">
        <v>10405</v>
      </c>
      <c r="CU108" s="370"/>
      <c r="CV108" s="431">
        <v>10405</v>
      </c>
      <c r="CW108" s="370"/>
      <c r="CX108" s="431">
        <v>10500</v>
      </c>
      <c r="CY108" s="370"/>
      <c r="CZ108" s="431">
        <v>10500</v>
      </c>
      <c r="DA108" s="370"/>
      <c r="DB108" s="431">
        <v>10488</v>
      </c>
      <c r="DC108" s="370"/>
      <c r="DD108" s="431">
        <v>10488</v>
      </c>
      <c r="DE108" s="377"/>
      <c r="DF108" s="370">
        <v>10500</v>
      </c>
      <c r="DG108" s="377"/>
      <c r="DH108" s="370">
        <v>10500</v>
      </c>
      <c r="DI108" s="377"/>
      <c r="DJ108" s="370">
        <v>10500</v>
      </c>
      <c r="DK108" s="377"/>
      <c r="DL108" s="370">
        <v>10500</v>
      </c>
      <c r="DM108" s="377"/>
      <c r="DN108" s="370">
        <v>10500</v>
      </c>
      <c r="DO108" s="377"/>
      <c r="DP108" s="370">
        <v>10500</v>
      </c>
      <c r="DQ108" s="377"/>
      <c r="DR108" s="416">
        <v>10500</v>
      </c>
      <c r="DS108" s="417"/>
      <c r="DT108" s="376">
        <v>10500</v>
      </c>
      <c r="DU108" s="377"/>
      <c r="DV108" s="370">
        <v>10500</v>
      </c>
      <c r="DW108" s="377"/>
      <c r="DX108" s="370">
        <v>10199</v>
      </c>
      <c r="DY108" s="370"/>
      <c r="DZ108" s="370">
        <v>10199</v>
      </c>
      <c r="EA108" s="370"/>
      <c r="EB108" s="370">
        <v>10199</v>
      </c>
      <c r="EC108" s="370"/>
      <c r="ED108" s="370">
        <v>10205</v>
      </c>
      <c r="EE108" s="370"/>
      <c r="EF108" s="370">
        <v>10205</v>
      </c>
      <c r="EG108" s="370"/>
      <c r="EH108" s="370">
        <v>10205</v>
      </c>
      <c r="EI108" s="370"/>
      <c r="EJ108" s="370">
        <v>10205</v>
      </c>
      <c r="EK108" s="370"/>
      <c r="EL108" s="370">
        <v>10205</v>
      </c>
      <c r="EM108" s="370"/>
      <c r="EN108" s="370">
        <v>10205</v>
      </c>
      <c r="EO108" s="370"/>
      <c r="EP108" s="370">
        <v>10205</v>
      </c>
      <c r="EQ108" s="370"/>
      <c r="ER108" s="416">
        <v>10205</v>
      </c>
      <c r="ES108" s="417"/>
      <c r="ET108" s="370">
        <v>10205</v>
      </c>
      <c r="EU108" s="370"/>
      <c r="EV108" s="370">
        <v>10205</v>
      </c>
      <c r="EW108" s="370"/>
      <c r="EX108" s="370">
        <v>10205</v>
      </c>
      <c r="EY108" s="370"/>
      <c r="EZ108" s="370">
        <v>10205</v>
      </c>
      <c r="FA108" s="370"/>
      <c r="FB108" s="370">
        <v>10205</v>
      </c>
      <c r="FC108" s="370"/>
      <c r="FD108" s="370">
        <v>10205</v>
      </c>
      <c r="FE108" s="370"/>
      <c r="FF108" s="370">
        <v>10205</v>
      </c>
      <c r="FG108" s="370"/>
      <c r="FH108" s="370">
        <v>10205</v>
      </c>
      <c r="FI108" s="370"/>
      <c r="FJ108" s="370">
        <v>10205</v>
      </c>
      <c r="FK108" s="370"/>
      <c r="FL108" s="370">
        <v>10205</v>
      </c>
      <c r="FM108" s="370"/>
      <c r="FN108" s="370">
        <v>10205</v>
      </c>
      <c r="FO108" s="370"/>
      <c r="FP108" s="370">
        <v>10205</v>
      </c>
      <c r="FQ108" s="370"/>
      <c r="FR108" s="416">
        <v>10205</v>
      </c>
      <c r="FS108" s="417"/>
      <c r="FT108" s="323">
        <v>10205</v>
      </c>
      <c r="FU108" s="324"/>
      <c r="FV108" s="216">
        <v>10205</v>
      </c>
      <c r="FW108" s="217"/>
      <c r="FX108" s="216">
        <v>10205</v>
      </c>
      <c r="FY108" s="217"/>
      <c r="FZ108" s="216">
        <v>0</v>
      </c>
      <c r="GA108" s="217"/>
      <c r="GB108" s="216">
        <v>0</v>
      </c>
      <c r="GC108" s="217"/>
      <c r="GD108" s="216">
        <v>0</v>
      </c>
      <c r="GE108" s="217"/>
      <c r="GF108" s="216">
        <v>0</v>
      </c>
      <c r="GG108" s="217"/>
      <c r="GH108" s="216">
        <v>0</v>
      </c>
      <c r="GI108" s="217"/>
      <c r="GJ108" s="216">
        <v>0</v>
      </c>
      <c r="GK108" s="217"/>
      <c r="GL108" s="216" t="s">
        <v>111</v>
      </c>
      <c r="GM108" s="217"/>
      <c r="GN108" s="216" t="s">
        <v>111</v>
      </c>
      <c r="GO108" s="217"/>
      <c r="GP108" s="216" t="s">
        <v>111</v>
      </c>
      <c r="GQ108" s="217"/>
      <c r="GR108" s="239" t="s">
        <v>111</v>
      </c>
      <c r="GS108" s="240"/>
      <c r="GT108" s="216" t="s">
        <v>111</v>
      </c>
      <c r="GU108" s="217"/>
      <c r="GV108" s="216" t="s">
        <v>111</v>
      </c>
      <c r="GW108" s="217"/>
      <c r="GX108" s="216" t="s">
        <v>111</v>
      </c>
      <c r="GY108" s="217"/>
      <c r="GZ108" s="216" t="s">
        <v>111</v>
      </c>
      <c r="HA108" s="217"/>
      <c r="HB108" s="216" t="s">
        <v>111</v>
      </c>
      <c r="HC108" s="217"/>
      <c r="HD108" s="216" t="s">
        <v>111</v>
      </c>
      <c r="HE108" s="217"/>
      <c r="HF108" s="216" t="s">
        <v>111</v>
      </c>
      <c r="HG108" s="217"/>
      <c r="HH108" s="216" t="s">
        <v>111</v>
      </c>
      <c r="HI108" s="217"/>
      <c r="HJ108" s="216" t="s">
        <v>111</v>
      </c>
      <c r="HK108" s="217"/>
      <c r="HL108" s="216" t="s">
        <v>111</v>
      </c>
      <c r="HM108" s="217"/>
      <c r="HN108" s="216" t="s">
        <v>111</v>
      </c>
      <c r="HO108" s="217"/>
      <c r="HP108" s="216" t="s">
        <v>111</v>
      </c>
      <c r="HQ108" s="217"/>
      <c r="HR108" s="239" t="s">
        <v>111</v>
      </c>
      <c r="HS108" s="240"/>
      <c r="HT108" s="216" t="s">
        <v>111</v>
      </c>
      <c r="HU108" s="217"/>
      <c r="HV108" s="216" t="s">
        <v>111</v>
      </c>
      <c r="HW108" s="217"/>
      <c r="HX108" s="216" t="s">
        <v>111</v>
      </c>
      <c r="HY108" s="217"/>
      <c r="HZ108" s="216" t="s">
        <v>111</v>
      </c>
      <c r="IA108" s="217"/>
      <c r="IB108" s="216" t="s">
        <v>111</v>
      </c>
      <c r="IC108" s="217"/>
      <c r="ID108" s="216" t="s">
        <v>111</v>
      </c>
      <c r="IE108" s="217"/>
      <c r="IF108" s="239" t="s">
        <v>111</v>
      </c>
      <c r="IG108" s="240"/>
    </row>
    <row r="109" spans="2:243" ht="15" customHeight="1" thickTop="1">
      <c r="B109" s="527" t="s">
        <v>52</v>
      </c>
      <c r="C109" s="528"/>
      <c r="D109" s="528"/>
      <c r="E109" s="529"/>
      <c r="F109" s="177">
        <v>0.54400000000000004</v>
      </c>
      <c r="G109" s="178"/>
      <c r="H109" s="177">
        <v>0.51200000000000001</v>
      </c>
      <c r="I109" s="178"/>
      <c r="J109" s="177">
        <v>0.52300000000000002</v>
      </c>
      <c r="K109" s="178"/>
      <c r="L109" s="177">
        <v>0.55200000000000005</v>
      </c>
      <c r="M109" s="177"/>
      <c r="N109" s="177">
        <v>0.57899999999999996</v>
      </c>
      <c r="O109" s="178"/>
      <c r="P109" s="170">
        <v>0.55200000000000005</v>
      </c>
      <c r="Q109" s="171"/>
      <c r="R109" s="129"/>
      <c r="S109" s="130"/>
      <c r="T109" s="177">
        <v>0.57599999999999996</v>
      </c>
      <c r="U109" s="178"/>
      <c r="V109" s="177">
        <v>0.628</v>
      </c>
      <c r="W109" s="178"/>
      <c r="X109" s="177">
        <v>0.60199999999999998</v>
      </c>
      <c r="Y109" s="178"/>
      <c r="Z109" s="177">
        <v>0.57499999999999996</v>
      </c>
      <c r="AA109" s="177"/>
      <c r="AB109" s="765">
        <v>0.53200000000000003</v>
      </c>
      <c r="AC109" s="177"/>
      <c r="AD109" s="765">
        <v>0.53</v>
      </c>
      <c r="AE109" s="177"/>
      <c r="AF109" s="766">
        <v>0.52800000000000002</v>
      </c>
      <c r="AG109" s="130"/>
      <c r="AH109" s="766">
        <v>0.54800000000000004</v>
      </c>
      <c r="AI109" s="130"/>
      <c r="AJ109" s="766">
        <v>0.54400000000000004</v>
      </c>
      <c r="AK109" s="767"/>
      <c r="AL109" s="130">
        <v>0.57499999999999996</v>
      </c>
      <c r="AM109" s="130"/>
      <c r="AN109" s="766">
        <v>0.57399999999999995</v>
      </c>
      <c r="AO109" s="130"/>
      <c r="AP109" s="766">
        <v>0.51400000000000001</v>
      </c>
      <c r="AQ109" s="768"/>
      <c r="AR109" s="129">
        <f>AVERAGE(T109:AQ109)</f>
        <v>0.56050000000000011</v>
      </c>
      <c r="AS109" s="130"/>
      <c r="AT109" s="432">
        <v>0.56100000000000005</v>
      </c>
      <c r="AU109" s="371"/>
      <c r="AV109" s="432">
        <v>0.59299999999999997</v>
      </c>
      <c r="AW109" s="371"/>
      <c r="AX109" s="432">
        <v>0.54</v>
      </c>
      <c r="AY109" s="371"/>
      <c r="AZ109" s="432">
        <v>0.56200000000000006</v>
      </c>
      <c r="BA109" s="371"/>
      <c r="BB109" s="432">
        <v>0.51200000000000001</v>
      </c>
      <c r="BC109" s="371"/>
      <c r="BD109" s="371">
        <v>0.499</v>
      </c>
      <c r="BE109" s="371"/>
      <c r="BF109" s="371">
        <v>0.503</v>
      </c>
      <c r="BG109" s="371"/>
      <c r="BH109" s="371">
        <v>0.52762500000000001</v>
      </c>
      <c r="BI109" s="371"/>
      <c r="BJ109" s="432">
        <v>0.499</v>
      </c>
      <c r="BK109" s="392"/>
      <c r="BL109" s="371">
        <v>0.49412099999999998</v>
      </c>
      <c r="BM109" s="371"/>
      <c r="BN109" s="432">
        <v>0.51400000000000001</v>
      </c>
      <c r="BO109" s="371"/>
      <c r="BP109" s="432">
        <v>0.47299999999999998</v>
      </c>
      <c r="BQ109" s="371"/>
      <c r="BR109" s="321">
        <v>0.52300000000000002</v>
      </c>
      <c r="BS109" s="733"/>
      <c r="BT109" s="325">
        <v>0.49399999999999999</v>
      </c>
      <c r="BU109" s="219"/>
      <c r="BV109" s="432">
        <v>0.53</v>
      </c>
      <c r="BW109" s="371"/>
      <c r="BX109" s="432">
        <v>0.50743000000000005</v>
      </c>
      <c r="BY109" s="392"/>
      <c r="BZ109" s="371">
        <v>0.498</v>
      </c>
      <c r="CA109" s="392"/>
      <c r="CB109" s="371">
        <v>0.45472800000000002</v>
      </c>
      <c r="CC109" s="371"/>
      <c r="CD109" s="432">
        <v>0.45907916148176497</v>
      </c>
      <c r="CE109" s="371"/>
      <c r="CF109" s="432">
        <v>0.472495</v>
      </c>
      <c r="CG109" s="371"/>
      <c r="CH109" s="432">
        <v>0.45112039769202</v>
      </c>
      <c r="CI109" s="371"/>
      <c r="CJ109" s="432">
        <v>0.44966663476568702</v>
      </c>
      <c r="CK109" s="371"/>
      <c r="CL109" s="432">
        <v>0.47099999999999997</v>
      </c>
      <c r="CM109" s="371"/>
      <c r="CN109" s="432">
        <v>0.48506489334361402</v>
      </c>
      <c r="CO109" s="392"/>
      <c r="CP109" s="218">
        <v>0.44700000000000001</v>
      </c>
      <c r="CQ109" s="583"/>
      <c r="CR109" s="241">
        <v>0.47659117394025713</v>
      </c>
      <c r="CS109" s="242"/>
      <c r="CT109" s="432">
        <v>0.49574099999999999</v>
      </c>
      <c r="CU109" s="371"/>
      <c r="CV109" s="432">
        <v>0.52631629999999996</v>
      </c>
      <c r="CW109" s="371"/>
      <c r="CX109" s="432">
        <v>0.51100000000000001</v>
      </c>
      <c r="CY109" s="371"/>
      <c r="CZ109" s="432">
        <v>0.483628</v>
      </c>
      <c r="DA109" s="371"/>
      <c r="DB109" s="432">
        <v>0.44700000000000001</v>
      </c>
      <c r="DC109" s="371"/>
      <c r="DD109" s="432">
        <v>0.45500000000000002</v>
      </c>
      <c r="DE109" s="392"/>
      <c r="DF109" s="371">
        <v>0.44400000000000001</v>
      </c>
      <c r="DG109" s="392"/>
      <c r="DH109" s="371">
        <v>0.46</v>
      </c>
      <c r="DI109" s="392"/>
      <c r="DJ109" s="371">
        <v>0.47299999999999998</v>
      </c>
      <c r="DK109" s="392"/>
      <c r="DL109" s="371">
        <v>0.47399999999999998</v>
      </c>
      <c r="DM109" s="392"/>
      <c r="DN109" s="371">
        <v>0.45474599999999998</v>
      </c>
      <c r="DO109" s="392"/>
      <c r="DP109" s="371">
        <v>0.433</v>
      </c>
      <c r="DQ109" s="392"/>
      <c r="DR109" s="321">
        <v>0.47497772000000005</v>
      </c>
      <c r="DS109" s="322"/>
      <c r="DT109" s="391">
        <v>0.46200000000000002</v>
      </c>
      <c r="DU109" s="392"/>
      <c r="DV109" s="371">
        <v>0.51300000000000001</v>
      </c>
      <c r="DW109" s="392"/>
      <c r="DX109" s="371">
        <v>0.45537987000000002</v>
      </c>
      <c r="DY109" s="371"/>
      <c r="DZ109" s="371">
        <v>0.4539203</v>
      </c>
      <c r="EA109" s="371"/>
      <c r="EB109" s="371">
        <v>0.439</v>
      </c>
      <c r="EC109" s="371"/>
      <c r="ED109" s="371">
        <v>0.43969999999999998</v>
      </c>
      <c r="EE109" s="371"/>
      <c r="EF109" s="371">
        <v>0.44828000000000001</v>
      </c>
      <c r="EG109" s="371"/>
      <c r="EH109" s="371">
        <v>0.42399999999999999</v>
      </c>
      <c r="EI109" s="371"/>
      <c r="EJ109" s="371">
        <v>0.40662999999999999</v>
      </c>
      <c r="EK109" s="371"/>
      <c r="EL109" s="371">
        <v>0.46163330000000002</v>
      </c>
      <c r="EM109" s="371"/>
      <c r="EN109" s="371">
        <v>0.45810000000000001</v>
      </c>
      <c r="EO109" s="371"/>
      <c r="EP109" s="371">
        <v>0.42199999999999999</v>
      </c>
      <c r="EQ109" s="371"/>
      <c r="ER109" s="321">
        <v>0.44862828083333334</v>
      </c>
      <c r="ES109" s="322"/>
      <c r="ET109" s="371">
        <v>0.45582299999999998</v>
      </c>
      <c r="EU109" s="371"/>
      <c r="EV109" s="371">
        <v>0.52640500000000001</v>
      </c>
      <c r="EW109" s="371"/>
      <c r="EX109" s="371">
        <v>0.49164069999999999</v>
      </c>
      <c r="EY109" s="371"/>
      <c r="EZ109" s="371">
        <v>0.46</v>
      </c>
      <c r="FA109" s="371"/>
      <c r="FB109" s="371">
        <v>0.42071999999999998</v>
      </c>
      <c r="FC109" s="371"/>
      <c r="FD109" s="371">
        <v>0.44001950000000001</v>
      </c>
      <c r="FE109" s="371"/>
      <c r="FF109" s="371">
        <v>0.42646077982013902</v>
      </c>
      <c r="FG109" s="371"/>
      <c r="FH109" s="371">
        <v>0.44075800999999998</v>
      </c>
      <c r="FI109" s="371"/>
      <c r="FJ109" s="371">
        <v>0.42715661999999999</v>
      </c>
      <c r="FK109" s="371"/>
      <c r="FL109" s="371">
        <v>0.43676999999999999</v>
      </c>
      <c r="FM109" s="371"/>
      <c r="FN109" s="371">
        <v>0.43052400000000002</v>
      </c>
      <c r="FO109" s="371"/>
      <c r="FP109" s="371">
        <v>0.41948999999999997</v>
      </c>
      <c r="FQ109" s="371"/>
      <c r="FR109" s="321">
        <v>0.44795000000000001</v>
      </c>
      <c r="FS109" s="322"/>
      <c r="FT109" s="325">
        <v>0.41949389999999998</v>
      </c>
      <c r="FU109" s="326"/>
      <c r="FV109" s="218">
        <v>0.45976</v>
      </c>
      <c r="FW109" s="219"/>
      <c r="FX109" s="218">
        <v>0.3</v>
      </c>
      <c r="FY109" s="219"/>
      <c r="FZ109" s="218">
        <v>0</v>
      </c>
      <c r="GA109" s="219"/>
      <c r="GB109" s="218">
        <v>0</v>
      </c>
      <c r="GC109" s="219"/>
      <c r="GD109" s="218">
        <v>0</v>
      </c>
      <c r="GE109" s="219"/>
      <c r="GF109" s="218">
        <v>0</v>
      </c>
      <c r="GG109" s="219"/>
      <c r="GH109" s="218">
        <v>0</v>
      </c>
      <c r="GI109" s="219"/>
      <c r="GJ109" s="218">
        <v>0</v>
      </c>
      <c r="GK109" s="219"/>
      <c r="GL109" s="218" t="s">
        <v>111</v>
      </c>
      <c r="GM109" s="219"/>
      <c r="GN109" s="218" t="s">
        <v>111</v>
      </c>
      <c r="GO109" s="219"/>
      <c r="GP109" s="218" t="s">
        <v>111</v>
      </c>
      <c r="GQ109" s="219"/>
      <c r="GR109" s="241" t="s">
        <v>111</v>
      </c>
      <c r="GS109" s="242"/>
      <c r="GT109" s="218" t="s">
        <v>111</v>
      </c>
      <c r="GU109" s="219"/>
      <c r="GV109" s="218" t="s">
        <v>111</v>
      </c>
      <c r="GW109" s="219"/>
      <c r="GX109" s="218" t="s">
        <v>111</v>
      </c>
      <c r="GY109" s="219"/>
      <c r="GZ109" s="218" t="s">
        <v>111</v>
      </c>
      <c r="HA109" s="219"/>
      <c r="HB109" s="218" t="s">
        <v>111</v>
      </c>
      <c r="HC109" s="219"/>
      <c r="HD109" s="218" t="s">
        <v>111</v>
      </c>
      <c r="HE109" s="219"/>
      <c r="HF109" s="218" t="s">
        <v>111</v>
      </c>
      <c r="HG109" s="219"/>
      <c r="HH109" s="218" t="s">
        <v>111</v>
      </c>
      <c r="HI109" s="219"/>
      <c r="HJ109" s="218" t="s">
        <v>111</v>
      </c>
      <c r="HK109" s="219"/>
      <c r="HL109" s="218" t="s">
        <v>111</v>
      </c>
      <c r="HM109" s="219"/>
      <c r="HN109" s="218" t="s">
        <v>111</v>
      </c>
      <c r="HO109" s="219"/>
      <c r="HP109" s="218" t="s">
        <v>111</v>
      </c>
      <c r="HQ109" s="219"/>
      <c r="HR109" s="241" t="s">
        <v>111</v>
      </c>
      <c r="HS109" s="242"/>
      <c r="HT109" s="218" t="s">
        <v>111</v>
      </c>
      <c r="HU109" s="219"/>
      <c r="HV109" s="218" t="s">
        <v>111</v>
      </c>
      <c r="HW109" s="219"/>
      <c r="HX109" s="218" t="s">
        <v>111</v>
      </c>
      <c r="HY109" s="219"/>
      <c r="HZ109" s="218" t="s">
        <v>111</v>
      </c>
      <c r="IA109" s="219"/>
      <c r="IB109" s="218" t="s">
        <v>111</v>
      </c>
      <c r="IC109" s="219"/>
      <c r="ID109" s="218" t="s">
        <v>111</v>
      </c>
      <c r="IE109" s="219"/>
      <c r="IF109" s="241" t="s">
        <v>111</v>
      </c>
      <c r="IG109" s="242"/>
    </row>
    <row r="110" spans="2:243" ht="15" customHeight="1" thickBot="1">
      <c r="B110" s="530" t="s">
        <v>34</v>
      </c>
      <c r="C110" s="531"/>
      <c r="D110" s="531"/>
      <c r="E110" s="532"/>
      <c r="F110" s="172">
        <v>1.2999999999999999E-2</v>
      </c>
      <c r="G110" s="161"/>
      <c r="H110" s="172">
        <v>-4.4999999999999998E-2</v>
      </c>
      <c r="I110" s="161"/>
      <c r="J110" s="172">
        <v>-0.104</v>
      </c>
      <c r="K110" s="161"/>
      <c r="L110" s="172">
        <v>-6.4000000000000001E-2</v>
      </c>
      <c r="M110" s="144"/>
      <c r="N110" s="172">
        <v>-7.0999999999999994E-2</v>
      </c>
      <c r="O110" s="161"/>
      <c r="P110" s="172">
        <v>-1.0999999999999999E-2</v>
      </c>
      <c r="Q110" s="162"/>
      <c r="R110" s="131"/>
      <c r="S110" s="132"/>
      <c r="T110" s="172">
        <v>-3.3000000000000002E-2</v>
      </c>
      <c r="U110" s="161"/>
      <c r="V110" s="172">
        <v>-5.7000000000000002E-2</v>
      </c>
      <c r="W110" s="161"/>
      <c r="X110" s="172">
        <v>0</v>
      </c>
      <c r="Y110" s="161"/>
      <c r="Z110" s="172">
        <v>-5.0000000000000001E-3</v>
      </c>
      <c r="AA110" s="144"/>
      <c r="AB110" s="769">
        <v>-5.2999999999999999E-2</v>
      </c>
      <c r="AC110" s="144"/>
      <c r="AD110" s="769">
        <v>-4.3999999999999997E-2</v>
      </c>
      <c r="AE110" s="144"/>
      <c r="AF110" s="731">
        <v>-2.8000000000000001E-2</v>
      </c>
      <c r="AG110" s="132"/>
      <c r="AH110" s="731">
        <v>7.0000000000000007E-2</v>
      </c>
      <c r="AI110" s="132"/>
      <c r="AJ110" s="731">
        <v>4.1000000000000002E-2</v>
      </c>
      <c r="AK110" s="731"/>
      <c r="AL110" s="770">
        <v>4.2000000000000003E-2</v>
      </c>
      <c r="AM110" s="132"/>
      <c r="AN110" s="731">
        <v>-1.0999999999999999E-2</v>
      </c>
      <c r="AO110" s="132"/>
      <c r="AP110" s="731">
        <v>-7.0000000000000007E-2</v>
      </c>
      <c r="AQ110" s="771"/>
      <c r="AR110" s="131">
        <v>-1.4E-2</v>
      </c>
      <c r="AS110" s="132"/>
      <c r="AT110" s="731">
        <v>-2.7E-2</v>
      </c>
      <c r="AU110" s="132"/>
      <c r="AV110" s="731">
        <v>-5.6000000000000001E-2</v>
      </c>
      <c r="AW110" s="132"/>
      <c r="AX110" s="161">
        <v>-0.10299003322259126</v>
      </c>
      <c r="AY110" s="144"/>
      <c r="AZ110" s="161">
        <v>-2.2608695652173716E-2</v>
      </c>
      <c r="BA110" s="144"/>
      <c r="BB110" s="161">
        <v>-3.7593984962406068E-2</v>
      </c>
      <c r="BC110" s="144"/>
      <c r="BD110" s="151">
        <v>-5.8490566037735947E-2</v>
      </c>
      <c r="BE110" s="144"/>
      <c r="BF110" s="151">
        <v>-4.7E-2</v>
      </c>
      <c r="BG110" s="144"/>
      <c r="BH110" s="151">
        <v>-3.7180656934306611E-2</v>
      </c>
      <c r="BI110" s="144"/>
      <c r="BJ110" s="161">
        <v>-8.2720588235294157E-2</v>
      </c>
      <c r="BK110" s="161"/>
      <c r="BL110" s="151">
        <v>-0.14000000000000001</v>
      </c>
      <c r="BM110" s="144"/>
      <c r="BN110" s="161">
        <v>-0.10452961672473859</v>
      </c>
      <c r="BO110" s="144"/>
      <c r="BP110" s="161">
        <v>-7.9000000000000001E-2</v>
      </c>
      <c r="BQ110" s="144"/>
      <c r="BR110" s="143">
        <v>-6.7000000000000004E-2</v>
      </c>
      <c r="BS110" s="162"/>
      <c r="BT110" s="318">
        <v>-0.12</v>
      </c>
      <c r="BU110" s="229"/>
      <c r="BV110" s="227">
        <v>-0.107</v>
      </c>
      <c r="BW110" s="229"/>
      <c r="BX110" s="227">
        <v>-0.06</v>
      </c>
      <c r="BY110" s="227"/>
      <c r="BZ110" s="102">
        <v>-0.114</v>
      </c>
      <c r="CA110" s="227"/>
      <c r="CB110" s="102">
        <v>-0.112</v>
      </c>
      <c r="CC110" s="229"/>
      <c r="CD110" s="227">
        <v>-7.9000000000000001E-2</v>
      </c>
      <c r="CE110" s="229"/>
      <c r="CF110" s="227">
        <v>-6.0999999999999999E-2</v>
      </c>
      <c r="CG110" s="229"/>
      <c r="CH110" s="227">
        <v>-0.14499999999999999</v>
      </c>
      <c r="CI110" s="229"/>
      <c r="CJ110" s="227">
        <v>-9.9000000000000005E-2</v>
      </c>
      <c r="CK110" s="229"/>
      <c r="CL110" s="227">
        <v>-4.7E-2</v>
      </c>
      <c r="CM110" s="229"/>
      <c r="CN110" s="227">
        <v>-5.6000000000000001E-2</v>
      </c>
      <c r="CO110" s="227"/>
      <c r="CP110" s="102">
        <v>-5.5E-2</v>
      </c>
      <c r="CQ110" s="103"/>
      <c r="CR110" s="243">
        <v>-8.8999999999999996E-2</v>
      </c>
      <c r="CS110" s="244"/>
      <c r="CT110" s="227">
        <v>5.0000000000000001E-3</v>
      </c>
      <c r="CU110" s="229"/>
      <c r="CV110" s="227">
        <v>-7.0000000000000001E-3</v>
      </c>
      <c r="CW110" s="229"/>
      <c r="CX110" s="227">
        <v>7.0000000000000001E-3</v>
      </c>
      <c r="CY110" s="229"/>
      <c r="CZ110" s="227">
        <v>-2.9000000000000001E-2</v>
      </c>
      <c r="DA110" s="229"/>
      <c r="DB110" s="227">
        <v>-1.7000000000000001E-2</v>
      </c>
      <c r="DC110" s="229"/>
      <c r="DD110" s="227">
        <v>-8.0000000000000002E-3</v>
      </c>
      <c r="DE110" s="227"/>
      <c r="DF110" s="102">
        <v>-0.06</v>
      </c>
      <c r="DG110" s="227"/>
      <c r="DH110" s="102">
        <v>1.6E-2</v>
      </c>
      <c r="DI110" s="227"/>
      <c r="DJ110" s="102">
        <v>5.2999999999999999E-2</v>
      </c>
      <c r="DK110" s="227"/>
      <c r="DL110" s="102">
        <v>6.0000000000000001E-3</v>
      </c>
      <c r="DM110" s="227"/>
      <c r="DN110" s="102">
        <v>-6.3E-2</v>
      </c>
      <c r="DO110" s="227"/>
      <c r="DP110" s="102">
        <v>-3.2000000000000001E-2</v>
      </c>
      <c r="DQ110" s="227"/>
      <c r="DR110" s="243">
        <v>-8.9999999999999993E-3</v>
      </c>
      <c r="DS110" s="244"/>
      <c r="DT110" s="318">
        <v>-6.8000000000000005E-2</v>
      </c>
      <c r="DU110" s="227"/>
      <c r="DV110" s="102">
        <v>-2.5000000000000001E-2</v>
      </c>
      <c r="DW110" s="227"/>
      <c r="DX110" s="102">
        <v>-0.108</v>
      </c>
      <c r="DY110" s="229"/>
      <c r="DZ110" s="102">
        <v>-6.0999999999999999E-2</v>
      </c>
      <c r="EA110" s="229"/>
      <c r="EB110" s="102">
        <v>-1.7999999999999999E-2</v>
      </c>
      <c r="EC110" s="229"/>
      <c r="ED110" s="102">
        <v>-3.4602803933252546E-2</v>
      </c>
      <c r="EE110" s="229"/>
      <c r="EF110" s="102">
        <v>9.3952477722174521E-3</v>
      </c>
      <c r="EG110" s="229"/>
      <c r="EH110" s="102">
        <v>-7.8E-2</v>
      </c>
      <c r="EI110" s="229"/>
      <c r="EJ110" s="102">
        <v>-0.14082935755004411</v>
      </c>
      <c r="EK110" s="229"/>
      <c r="EL110" s="102">
        <v>-2.6090084388185608E-2</v>
      </c>
      <c r="EM110" s="229"/>
      <c r="EN110" s="102">
        <v>7.3755459091449094E-3</v>
      </c>
      <c r="EO110" s="229"/>
      <c r="EP110" s="102">
        <v>-2.4832118609993015E-2</v>
      </c>
      <c r="EQ110" s="229"/>
      <c r="ER110" s="243">
        <v>-4.8424481740959369E-2</v>
      </c>
      <c r="ES110" s="244"/>
      <c r="ET110" s="102">
        <v>-1.2809660610022977E-2</v>
      </c>
      <c r="EU110" s="229"/>
      <c r="EV110" s="102">
        <v>2.5573036413536698E-2</v>
      </c>
      <c r="EW110" s="229"/>
      <c r="EX110" s="102">
        <v>7.9627652403695404E-2</v>
      </c>
      <c r="EY110" s="229"/>
      <c r="EZ110" s="102">
        <v>1.3393760975219715E-2</v>
      </c>
      <c r="FA110" s="229"/>
      <c r="FB110" s="102">
        <v>-4.2000000000000003E-2</v>
      </c>
      <c r="FC110" s="229"/>
      <c r="FD110" s="102">
        <v>7.2663179440524139E-4</v>
      </c>
      <c r="FE110" s="229"/>
      <c r="FF110" s="102">
        <v>-4.8673195725575491E-2</v>
      </c>
      <c r="FG110" s="229"/>
      <c r="FH110" s="102">
        <v>4.0259641255605327E-2</v>
      </c>
      <c r="FI110" s="229"/>
      <c r="FJ110" s="102">
        <v>5.0479846543540763E-2</v>
      </c>
      <c r="FK110" s="229"/>
      <c r="FL110" s="102">
        <v>-5.3859416120977444E-2</v>
      </c>
      <c r="FM110" s="229"/>
      <c r="FN110" s="102">
        <v>-6.0196463654223931E-2</v>
      </c>
      <c r="FO110" s="229"/>
      <c r="FP110" s="102">
        <v>-6.0000000000000001E-3</v>
      </c>
      <c r="FQ110" s="229"/>
      <c r="FR110" s="243">
        <v>-2E-3</v>
      </c>
      <c r="FS110" s="244"/>
      <c r="FT110" s="318">
        <f>FT109/ET109-1</f>
        <v>-7.9700015137454727E-2</v>
      </c>
      <c r="FU110" s="227"/>
      <c r="FV110" s="102">
        <f>FV109/EV109-1</f>
        <v>-0.12660404061511576</v>
      </c>
      <c r="FW110" s="229"/>
      <c r="FX110" s="102">
        <f>FX109/EX109-1</f>
        <v>-0.38979828154992047</v>
      </c>
      <c r="FY110" s="229"/>
      <c r="FZ110" s="102">
        <f>FZ109/EZ109-1</f>
        <v>-1</v>
      </c>
      <c r="GA110" s="229"/>
      <c r="GB110" s="102">
        <f t="shared" ref="GB110" si="312">GB109/FB109-1</f>
        <v>-1</v>
      </c>
      <c r="GC110" s="229"/>
      <c r="GD110" s="102">
        <f t="shared" ref="GD110" si="313">GD109/FD109-1</f>
        <v>-1</v>
      </c>
      <c r="GE110" s="229"/>
      <c r="GF110" s="102">
        <f t="shared" ref="GF110" si="314">GF109/FF109-1</f>
        <v>-1</v>
      </c>
      <c r="GG110" s="229"/>
      <c r="GH110" s="102">
        <f t="shared" ref="GH110" si="315">GH109/FH109-1</f>
        <v>-1</v>
      </c>
      <c r="GI110" s="229"/>
      <c r="GJ110" s="102">
        <f t="shared" ref="GJ110" si="316">GJ109/FJ109-1</f>
        <v>-1</v>
      </c>
      <c r="GK110" s="229"/>
      <c r="GL110" s="102" t="s">
        <v>111</v>
      </c>
      <c r="GM110" s="229"/>
      <c r="GN110" s="102" t="s">
        <v>111</v>
      </c>
      <c r="GO110" s="229"/>
      <c r="GP110" s="102" t="s">
        <v>111</v>
      </c>
      <c r="GQ110" s="229"/>
      <c r="GR110" s="243" t="s">
        <v>111</v>
      </c>
      <c r="GS110" s="244"/>
      <c r="GT110" s="102" t="s">
        <v>111</v>
      </c>
      <c r="GU110" s="229"/>
      <c r="GV110" s="102" t="s">
        <v>111</v>
      </c>
      <c r="GW110" s="229"/>
      <c r="GX110" s="102" t="s">
        <v>111</v>
      </c>
      <c r="GY110" s="229"/>
      <c r="GZ110" s="102" t="s">
        <v>111</v>
      </c>
      <c r="HA110" s="229"/>
      <c r="HB110" s="102" t="s">
        <v>111</v>
      </c>
      <c r="HC110" s="229"/>
      <c r="HD110" s="102" t="s">
        <v>111</v>
      </c>
      <c r="HE110" s="229"/>
      <c r="HF110" s="102" t="s">
        <v>111</v>
      </c>
      <c r="HG110" s="229"/>
      <c r="HH110" s="102" t="s">
        <v>111</v>
      </c>
      <c r="HI110" s="229"/>
      <c r="HJ110" s="102" t="s">
        <v>111</v>
      </c>
      <c r="HK110" s="229"/>
      <c r="HL110" s="102" t="s">
        <v>111</v>
      </c>
      <c r="HM110" s="229"/>
      <c r="HN110" s="102" t="s">
        <v>111</v>
      </c>
      <c r="HO110" s="229"/>
      <c r="HP110" s="102" t="s">
        <v>111</v>
      </c>
      <c r="HQ110" s="229"/>
      <c r="HR110" s="243" t="s">
        <v>111</v>
      </c>
      <c r="HS110" s="244"/>
      <c r="HT110" s="102" t="s">
        <v>111</v>
      </c>
      <c r="HU110" s="229"/>
      <c r="HV110" s="102" t="s">
        <v>111</v>
      </c>
      <c r="HW110" s="229"/>
      <c r="HX110" s="102" t="s">
        <v>111</v>
      </c>
      <c r="HY110" s="229"/>
      <c r="HZ110" s="102" t="s">
        <v>111</v>
      </c>
      <c r="IA110" s="229"/>
      <c r="IB110" s="102" t="s">
        <v>111</v>
      </c>
      <c r="IC110" s="229"/>
      <c r="ID110" s="102" t="s">
        <v>111</v>
      </c>
      <c r="IE110" s="229"/>
      <c r="IF110" s="243" t="s">
        <v>111</v>
      </c>
      <c r="IG110" s="244"/>
    </row>
    <row r="111" spans="2:243" ht="15" customHeight="1">
      <c r="C111" s="16" t="s">
        <v>114</v>
      </c>
      <c r="D111" s="10" t="s">
        <v>112</v>
      </c>
      <c r="CH111" s="33"/>
    </row>
    <row r="112" spans="2:243" ht="15" customHeight="1">
      <c r="B112" s="474" t="s">
        <v>4</v>
      </c>
      <c r="C112" s="474"/>
      <c r="D112" s="2" t="s">
        <v>9</v>
      </c>
      <c r="BL112" s="26"/>
    </row>
    <row r="113" spans="64:64" ht="15" customHeight="1">
      <c r="BL113" s="5"/>
    </row>
    <row r="114" spans="64:64" ht="15" customHeight="1">
      <c r="BL114" s="8"/>
    </row>
  </sheetData>
  <mergeCells count="5666"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V100:W100"/>
    <mergeCell ref="X100:Y100"/>
    <mergeCell ref="Z100:AA100"/>
    <mergeCell ref="T98:U98"/>
    <mergeCell ref="V98:W98"/>
    <mergeCell ref="X98:Y98"/>
    <mergeCell ref="Z98:AA98"/>
    <mergeCell ref="AB98:AC98"/>
    <mergeCell ref="AD98:AE98"/>
    <mergeCell ref="AF98:AG98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R91:AS91"/>
    <mergeCell ref="AH98:AI98"/>
    <mergeCell ref="AJ98:AK98"/>
    <mergeCell ref="AL98:AM98"/>
    <mergeCell ref="AN98:AO98"/>
    <mergeCell ref="AP98:AQ98"/>
    <mergeCell ref="AR98:AS98"/>
    <mergeCell ref="T99:U99"/>
    <mergeCell ref="AF99:AG99"/>
    <mergeCell ref="AH99:AI99"/>
    <mergeCell ref="AJ99:AK99"/>
    <mergeCell ref="AL99:AM99"/>
    <mergeCell ref="AN99:AO99"/>
    <mergeCell ref="AP99:AQ99"/>
    <mergeCell ref="AR99:AS9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F79:AG79"/>
    <mergeCell ref="AH79:AI79"/>
    <mergeCell ref="AJ79:AK79"/>
    <mergeCell ref="AL79:AM79"/>
    <mergeCell ref="AN79:AO79"/>
    <mergeCell ref="AP79:AQ79"/>
    <mergeCell ref="AR79:AS79"/>
    <mergeCell ref="T79:U79"/>
    <mergeCell ref="V79:W79"/>
    <mergeCell ref="X79:Y79"/>
    <mergeCell ref="Z79:AA79"/>
    <mergeCell ref="AB79:AC79"/>
    <mergeCell ref="AD79:AE7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T55:U55"/>
    <mergeCell ref="V55:W55"/>
    <mergeCell ref="X55:Y55"/>
    <mergeCell ref="Z55:AA55"/>
    <mergeCell ref="AB55:AC55"/>
    <mergeCell ref="AD55:AE55"/>
    <mergeCell ref="BF100:BG100"/>
    <mergeCell ref="BH100:BI100"/>
    <mergeCell ref="BJ100:BK100"/>
    <mergeCell ref="BL100:BM100"/>
    <mergeCell ref="BN100:BO100"/>
    <mergeCell ref="BP100:BQ100"/>
    <mergeCell ref="BR100:BS100"/>
    <mergeCell ref="AT107:AU107"/>
    <mergeCell ref="AV107:AW107"/>
    <mergeCell ref="AX107:AY107"/>
    <mergeCell ref="AZ107:BA107"/>
    <mergeCell ref="BB107:BC107"/>
    <mergeCell ref="BD107:BE107"/>
    <mergeCell ref="BF107:BG107"/>
    <mergeCell ref="BH107:BI107"/>
    <mergeCell ref="BJ107:BK107"/>
    <mergeCell ref="BL107:BM107"/>
    <mergeCell ref="BN107:BO107"/>
    <mergeCell ref="BP107:BQ107"/>
    <mergeCell ref="BR107:BS107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98:AU98"/>
    <mergeCell ref="AV98:AW98"/>
    <mergeCell ref="AX98:AY98"/>
    <mergeCell ref="AZ98:BA98"/>
    <mergeCell ref="BB98:BC98"/>
    <mergeCell ref="BD98:BE98"/>
    <mergeCell ref="BF98:BG98"/>
    <mergeCell ref="BH98:BI98"/>
    <mergeCell ref="BJ98:BK98"/>
    <mergeCell ref="BL98:BM98"/>
    <mergeCell ref="BN98:BO98"/>
    <mergeCell ref="BP98:BQ98"/>
    <mergeCell ref="BR98:BS98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D87:BE87"/>
    <mergeCell ref="BF87:BG87"/>
    <mergeCell ref="BH87:BI87"/>
    <mergeCell ref="BJ87:BK87"/>
    <mergeCell ref="BL87:BM87"/>
    <mergeCell ref="BN87:BO87"/>
    <mergeCell ref="BP87:BQ87"/>
    <mergeCell ref="BR87:BS87"/>
    <mergeCell ref="AT88:AU88"/>
    <mergeCell ref="AV88:AW88"/>
    <mergeCell ref="AX88:AY88"/>
    <mergeCell ref="AZ88:BA88"/>
    <mergeCell ref="BB88:BC88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72:AU72"/>
    <mergeCell ref="AV72:AW72"/>
    <mergeCell ref="AX72:AY72"/>
    <mergeCell ref="AZ72:BA72"/>
    <mergeCell ref="BB72:BC72"/>
    <mergeCell ref="BD72:BE72"/>
    <mergeCell ref="BR72:BS72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R71:BS71"/>
    <mergeCell ref="BF72:BG72"/>
    <mergeCell ref="BH72:BI72"/>
    <mergeCell ref="BJ72:BK72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T90:AU90"/>
    <mergeCell ref="AV90:AW90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1:AU91"/>
    <mergeCell ref="AV91:AW91"/>
    <mergeCell ref="AX100:AY100"/>
    <mergeCell ref="AZ100:BA100"/>
    <mergeCell ref="BB100:BC100"/>
    <mergeCell ref="BD100:BE100"/>
    <mergeCell ref="AT110:AU110"/>
    <mergeCell ref="AV110:AW110"/>
    <mergeCell ref="AX110:AY110"/>
    <mergeCell ref="AZ110:BA110"/>
    <mergeCell ref="BB110:BC110"/>
    <mergeCell ref="BD110:BE110"/>
    <mergeCell ref="BF110:BG110"/>
    <mergeCell ref="BN110:BO110"/>
    <mergeCell ref="BP110:BQ110"/>
    <mergeCell ref="BR110:BS110"/>
    <mergeCell ref="BH110:BI110"/>
    <mergeCell ref="BJ110:BK110"/>
    <mergeCell ref="BL110:BM110"/>
    <mergeCell ref="V99:W99"/>
    <mergeCell ref="X99:Y99"/>
    <mergeCell ref="Z99:AA99"/>
    <mergeCell ref="AB99:AC99"/>
    <mergeCell ref="AD99:AE99"/>
    <mergeCell ref="AB100:AC100"/>
    <mergeCell ref="AD100:AE100"/>
    <mergeCell ref="AT99:AU99"/>
    <mergeCell ref="AV99:AW99"/>
    <mergeCell ref="AX99:AY99"/>
    <mergeCell ref="AZ99:BA99"/>
    <mergeCell ref="BB99:BC99"/>
    <mergeCell ref="BD99:BE99"/>
    <mergeCell ref="BF99:BG99"/>
    <mergeCell ref="BN99:BO99"/>
    <mergeCell ref="BP99:BQ99"/>
    <mergeCell ref="BR99:BS99"/>
    <mergeCell ref="AT100:AU100"/>
    <mergeCell ref="AV100:AW100"/>
    <mergeCell ref="BR91:BS9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J80:BK80"/>
    <mergeCell ref="BL80:BM80"/>
    <mergeCell ref="BN80:BO80"/>
    <mergeCell ref="BP80:BQ80"/>
    <mergeCell ref="AT87:AU87"/>
    <mergeCell ref="AV87:AW87"/>
    <mergeCell ref="AX87:AY87"/>
    <mergeCell ref="AZ87:BA87"/>
    <mergeCell ref="BB87:BC87"/>
    <mergeCell ref="BH70:BI70"/>
    <mergeCell ref="BJ70:BK70"/>
    <mergeCell ref="BL70:BM70"/>
    <mergeCell ref="BN70:BO70"/>
    <mergeCell ref="BP70:BQ70"/>
    <mergeCell ref="BR70:BS70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L72:BM72"/>
    <mergeCell ref="BN72:BO72"/>
    <mergeCell ref="BP72:BQ72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R69:BS69"/>
    <mergeCell ref="AT70:AU70"/>
    <mergeCell ref="AV70:AW70"/>
    <mergeCell ref="AX70:AY70"/>
    <mergeCell ref="AZ70:BA70"/>
    <mergeCell ref="BB70:BC70"/>
    <mergeCell ref="BD70:BE70"/>
    <mergeCell ref="BF70:BG70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T67:U67"/>
    <mergeCell ref="V67:W67"/>
    <mergeCell ref="X67:Y67"/>
    <mergeCell ref="Z67:AA67"/>
    <mergeCell ref="AB67:AC67"/>
    <mergeCell ref="AD67:AE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R43:S43"/>
    <mergeCell ref="R44:S44"/>
    <mergeCell ref="R45:S45"/>
    <mergeCell ref="R46:S46"/>
    <mergeCell ref="R47:S47"/>
    <mergeCell ref="R48:S48"/>
    <mergeCell ref="F43:G43"/>
    <mergeCell ref="F44:G44"/>
    <mergeCell ref="F45:G45"/>
    <mergeCell ref="F46:G46"/>
    <mergeCell ref="F47:G47"/>
    <mergeCell ref="F48:G48"/>
    <mergeCell ref="L43:M43"/>
    <mergeCell ref="N43:O43"/>
    <mergeCell ref="P43:Q43"/>
    <mergeCell ref="H44:I44"/>
    <mergeCell ref="J44:K44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H47:I47"/>
    <mergeCell ref="J47:K47"/>
    <mergeCell ref="L47:M47"/>
    <mergeCell ref="N47:O47"/>
    <mergeCell ref="P47:Q47"/>
    <mergeCell ref="AL47:AM47"/>
    <mergeCell ref="AN47:AO47"/>
    <mergeCell ref="AP47:AQ47"/>
    <mergeCell ref="AR47:AS47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H48:I48"/>
    <mergeCell ref="J48:K48"/>
    <mergeCell ref="L48:M48"/>
    <mergeCell ref="N48:O48"/>
    <mergeCell ref="P48:Q48"/>
    <mergeCell ref="AL45:AM45"/>
    <mergeCell ref="AN45:AO45"/>
    <mergeCell ref="AP45:AQ45"/>
    <mergeCell ref="AR45:AS45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R36:S36"/>
    <mergeCell ref="F36:G36"/>
    <mergeCell ref="H36:I36"/>
    <mergeCell ref="R37:S37"/>
    <mergeCell ref="F37:G37"/>
    <mergeCell ref="H37:I37"/>
    <mergeCell ref="J35:K35"/>
    <mergeCell ref="L35:M35"/>
    <mergeCell ref="N35:O35"/>
    <mergeCell ref="J36:K36"/>
    <mergeCell ref="L36:M36"/>
    <mergeCell ref="N36:O36"/>
    <mergeCell ref="J37:K37"/>
    <mergeCell ref="L37:M37"/>
    <mergeCell ref="N37:O37"/>
    <mergeCell ref="AB36:AC36"/>
    <mergeCell ref="AD36:AE36"/>
    <mergeCell ref="R35:S35"/>
    <mergeCell ref="F35:G35"/>
    <mergeCell ref="H35:I35"/>
    <mergeCell ref="P35:Q35"/>
    <mergeCell ref="AF36:AG36"/>
    <mergeCell ref="AH36:AI36"/>
    <mergeCell ref="AJ36:AK36"/>
    <mergeCell ref="AL36:AM36"/>
    <mergeCell ref="AN36:AO36"/>
    <mergeCell ref="AP36:AQ36"/>
    <mergeCell ref="AR36:AS36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BN37:BO37"/>
    <mergeCell ref="BP37:BQ37"/>
    <mergeCell ref="BR37:BS37"/>
    <mergeCell ref="AT35:AU35"/>
    <mergeCell ref="AT36:AU36"/>
    <mergeCell ref="AT37:AU37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T36:U36"/>
    <mergeCell ref="V36:W36"/>
    <mergeCell ref="X36:Y36"/>
    <mergeCell ref="Z36:AA36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AV35:AW35"/>
    <mergeCell ref="AX35:AY35"/>
    <mergeCell ref="AZ35:BA35"/>
    <mergeCell ref="AZ15:BA15"/>
    <mergeCell ref="AZ16:BA16"/>
    <mergeCell ref="AZ17:BA17"/>
    <mergeCell ref="F15:G15"/>
    <mergeCell ref="F16:G16"/>
    <mergeCell ref="F17:G17"/>
    <mergeCell ref="AB18:AC18"/>
    <mergeCell ref="X18:Y18"/>
    <mergeCell ref="Z18:AA18"/>
    <mergeCell ref="N18:O18"/>
    <mergeCell ref="P18:Q18"/>
    <mergeCell ref="R18:S18"/>
    <mergeCell ref="T18:U18"/>
    <mergeCell ref="V18:W18"/>
    <mergeCell ref="L18:M18"/>
    <mergeCell ref="H18:I18"/>
    <mergeCell ref="J18:K18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F17:AG17"/>
    <mergeCell ref="AH17:AI17"/>
    <mergeCell ref="AJ17:AK17"/>
    <mergeCell ref="AL17:AM17"/>
    <mergeCell ref="AN17:AO17"/>
    <mergeCell ref="T26:U26"/>
    <mergeCell ref="T27:U27"/>
    <mergeCell ref="T28:U28"/>
    <mergeCell ref="R25:S25"/>
    <mergeCell ref="R26:S26"/>
    <mergeCell ref="R27:S27"/>
    <mergeCell ref="R28:S28"/>
    <mergeCell ref="X25:Y25"/>
    <mergeCell ref="AP17:AQ17"/>
    <mergeCell ref="AR17:AS17"/>
    <mergeCell ref="AT17:AU17"/>
    <mergeCell ref="AV17:AW17"/>
    <mergeCell ref="AX17:AY17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H17:I17"/>
    <mergeCell ref="J17:K17"/>
    <mergeCell ref="L17:M17"/>
    <mergeCell ref="N17:O17"/>
    <mergeCell ref="P17:Q17"/>
    <mergeCell ref="R17:S17"/>
    <mergeCell ref="T17:U17"/>
    <mergeCell ref="F26:G26"/>
    <mergeCell ref="H26:I26"/>
    <mergeCell ref="J26:K26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X26:Y26"/>
    <mergeCell ref="Z26:AA26"/>
    <mergeCell ref="AR26:AS26"/>
    <mergeCell ref="V26:W26"/>
    <mergeCell ref="X27:Y27"/>
    <mergeCell ref="Z27:AA27"/>
    <mergeCell ref="AR27:AS27"/>
    <mergeCell ref="V27:W27"/>
    <mergeCell ref="X28:Y28"/>
    <mergeCell ref="Z28:AA28"/>
    <mergeCell ref="AR28:AS28"/>
    <mergeCell ref="V28:W28"/>
    <mergeCell ref="AD26:AE26"/>
    <mergeCell ref="AZ26:BA26"/>
    <mergeCell ref="BB26:BC26"/>
    <mergeCell ref="BD26:BE26"/>
    <mergeCell ref="BF26:BG26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AF27:AG27"/>
    <mergeCell ref="AH27:AI27"/>
    <mergeCell ref="AJ27:AK27"/>
    <mergeCell ref="AL27:AM27"/>
    <mergeCell ref="AN27:AO27"/>
    <mergeCell ref="AP27:AQ27"/>
    <mergeCell ref="AB26:AC26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H26:BI26"/>
    <mergeCell ref="BJ26:BK26"/>
    <mergeCell ref="BL26:BM26"/>
    <mergeCell ref="BN26:BO26"/>
    <mergeCell ref="AF26:AG26"/>
    <mergeCell ref="AH26:AI26"/>
    <mergeCell ref="AJ26:AK26"/>
    <mergeCell ref="AL26:AM26"/>
    <mergeCell ref="AN26:AO26"/>
    <mergeCell ref="AP26:AQ26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T25:AU25"/>
    <mergeCell ref="AV25:AW25"/>
    <mergeCell ref="AX25:AY25"/>
    <mergeCell ref="AT26:AU26"/>
    <mergeCell ref="AV26:AW26"/>
    <mergeCell ref="AX26:AY26"/>
    <mergeCell ref="AT28:AU28"/>
    <mergeCell ref="AV28:AW28"/>
    <mergeCell ref="AX28:AY28"/>
    <mergeCell ref="AT27:AU27"/>
    <mergeCell ref="AV27:AW27"/>
    <mergeCell ref="AX27:AY27"/>
    <mergeCell ref="AR25:AS25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5:AC25"/>
    <mergeCell ref="AD25:AE25"/>
    <mergeCell ref="V25:W25"/>
    <mergeCell ref="Z25:AA25"/>
    <mergeCell ref="F18:G18"/>
    <mergeCell ref="F25:G25"/>
    <mergeCell ref="H25:I25"/>
    <mergeCell ref="J25:K25"/>
    <mergeCell ref="L25:M25"/>
    <mergeCell ref="N25:O25"/>
    <mergeCell ref="P25:Q25"/>
    <mergeCell ref="T25:U25"/>
    <mergeCell ref="V17:W17"/>
    <mergeCell ref="X17:Y17"/>
    <mergeCell ref="Z17:AA17"/>
    <mergeCell ref="AB17:AC17"/>
    <mergeCell ref="AD17:AE17"/>
    <mergeCell ref="GV15:GW15"/>
    <mergeCell ref="GV16:GW16"/>
    <mergeCell ref="HP91:HQ91"/>
    <mergeCell ref="HN98:HO98"/>
    <mergeCell ref="HN99:HO99"/>
    <mergeCell ref="HN100:HO100"/>
    <mergeCell ref="HN58:HO58"/>
    <mergeCell ref="HN59:HO59"/>
    <mergeCell ref="HP79:HQ79"/>
    <mergeCell ref="HP80:HQ80"/>
    <mergeCell ref="HP81:HQ81"/>
    <mergeCell ref="IB87:IC87"/>
    <mergeCell ref="IB88:IC88"/>
    <mergeCell ref="IB89:IC89"/>
    <mergeCell ref="IB90:IC90"/>
    <mergeCell ref="IB91:IC91"/>
    <mergeCell ref="HZ98:IA98"/>
    <mergeCell ref="HZ99:IA99"/>
    <mergeCell ref="HZ100:IA100"/>
    <mergeCell ref="HX99:HY99"/>
    <mergeCell ref="HX67:HY67"/>
    <mergeCell ref="HX68:HY68"/>
    <mergeCell ref="HX69:HY69"/>
    <mergeCell ref="HX70:HY70"/>
    <mergeCell ref="IB59:IC59"/>
    <mergeCell ref="IB60:IC60"/>
    <mergeCell ref="IB66:IC66"/>
    <mergeCell ref="IB67:IC67"/>
    <mergeCell ref="IB68:IC68"/>
    <mergeCell ref="IB69:IC69"/>
    <mergeCell ref="IB70:IC70"/>
    <mergeCell ref="IB71:IC71"/>
    <mergeCell ref="HD17:HE17"/>
    <mergeCell ref="HD18:HE18"/>
    <mergeCell ref="HN89:HO89"/>
    <mergeCell ref="HR66:HS66"/>
    <mergeCell ref="HT68:HU68"/>
    <mergeCell ref="HT108:HU108"/>
    <mergeCell ref="HV108:HW108"/>
    <mergeCell ref="HR98:HS98"/>
    <mergeCell ref="HR99:HS99"/>
    <mergeCell ref="HR100:HS100"/>
    <mergeCell ref="HB15:HC15"/>
    <mergeCell ref="HB16:HC16"/>
    <mergeCell ref="HB17:HC17"/>
    <mergeCell ref="HB18:HC18"/>
    <mergeCell ref="DB7:DC7"/>
    <mergeCell ref="DF7:DG7"/>
    <mergeCell ref="DB8:DC8"/>
    <mergeCell ref="DF8:DG8"/>
    <mergeCell ref="DB9:DC9"/>
    <mergeCell ref="DF9:DG9"/>
    <mergeCell ref="HN68:HO68"/>
    <mergeCell ref="HN69:HO69"/>
    <mergeCell ref="HN70:HO70"/>
    <mergeCell ref="HN71:HO71"/>
    <mergeCell ref="HN72:HO72"/>
    <mergeCell ref="HN79:HO79"/>
    <mergeCell ref="HN80:HO80"/>
    <mergeCell ref="HN81:HO81"/>
    <mergeCell ref="HR60:HS60"/>
    <mergeCell ref="HT67:HU67"/>
    <mergeCell ref="HT91:HU91"/>
    <mergeCell ref="HT66:HU66"/>
    <mergeCell ref="HP37:HQ37"/>
    <mergeCell ref="HR59:HS59"/>
    <mergeCell ref="HN87:HO87"/>
    <mergeCell ref="HN88:HO88"/>
    <mergeCell ref="HP43:HQ43"/>
    <mergeCell ref="HP44:HQ44"/>
    <mergeCell ref="HP45:HQ45"/>
    <mergeCell ref="HP68:HQ68"/>
    <mergeCell ref="HP69:HQ69"/>
    <mergeCell ref="HL26:HM26"/>
    <mergeCell ref="HN26:HO26"/>
    <mergeCell ref="HP26:HQ26"/>
    <mergeCell ref="GR15:GS15"/>
    <mergeCell ref="GR16:GS16"/>
    <mergeCell ref="GR17:GS17"/>
    <mergeCell ref="GR18:GS18"/>
    <mergeCell ref="HN27:HO27"/>
    <mergeCell ref="HP27:HQ27"/>
    <mergeCell ref="HJ28:HK28"/>
    <mergeCell ref="HL28:HM28"/>
    <mergeCell ref="HN28:HO28"/>
    <mergeCell ref="GV17:GW17"/>
    <mergeCell ref="GV18:GW18"/>
    <mergeCell ref="HJ27:HK27"/>
    <mergeCell ref="HL27:HM27"/>
    <mergeCell ref="GT15:GU15"/>
    <mergeCell ref="GT16:GU16"/>
    <mergeCell ref="GT17:GU17"/>
    <mergeCell ref="GT18:GU18"/>
    <mergeCell ref="GX15:GY15"/>
    <mergeCell ref="GX16:GY16"/>
    <mergeCell ref="GX17:GY17"/>
    <mergeCell ref="IH98:II98"/>
    <mergeCell ref="IH99:II99"/>
    <mergeCell ref="IH100:II100"/>
    <mergeCell ref="HT87:HU87"/>
    <mergeCell ref="HX100:HY100"/>
    <mergeCell ref="HZ107:IA107"/>
    <mergeCell ref="HZ108:IA108"/>
    <mergeCell ref="HZ109:IA109"/>
    <mergeCell ref="HZ110:IA110"/>
    <mergeCell ref="HP87:HQ87"/>
    <mergeCell ref="HP88:HQ88"/>
    <mergeCell ref="HN43:HO43"/>
    <mergeCell ref="HN44:HO44"/>
    <mergeCell ref="HN35:HO35"/>
    <mergeCell ref="HN36:HO36"/>
    <mergeCell ref="HN37:HO37"/>
    <mergeCell ref="HT47:HU47"/>
    <mergeCell ref="HR44:HS44"/>
    <mergeCell ref="HR45:HS45"/>
    <mergeCell ref="HR46:HS46"/>
    <mergeCell ref="HR47:HS47"/>
    <mergeCell ref="HP47:HQ47"/>
    <mergeCell ref="HP48:HQ48"/>
    <mergeCell ref="HP54:HQ54"/>
    <mergeCell ref="HP55:HQ55"/>
    <mergeCell ref="HP56:HQ56"/>
    <mergeCell ref="HP57:HQ57"/>
    <mergeCell ref="HP58:HQ58"/>
    <mergeCell ref="HP59:HQ59"/>
    <mergeCell ref="HP60:HQ60"/>
    <mergeCell ref="HP35:HQ35"/>
    <mergeCell ref="HP36:HQ36"/>
    <mergeCell ref="HP109:HQ109"/>
    <mergeCell ref="HP110:HQ110"/>
    <mergeCell ref="HP89:HQ89"/>
    <mergeCell ref="HP90:HQ90"/>
    <mergeCell ref="IF108:IG108"/>
    <mergeCell ref="HT109:HU109"/>
    <mergeCell ref="HV109:HW109"/>
    <mergeCell ref="IF109:IG109"/>
    <mergeCell ref="HT110:HU110"/>
    <mergeCell ref="HV110:HW110"/>
    <mergeCell ref="IF110:IG110"/>
    <mergeCell ref="HV88:HW88"/>
    <mergeCell ref="HV89:HW89"/>
    <mergeCell ref="HV90:HW90"/>
    <mergeCell ref="HV91:HW91"/>
    <mergeCell ref="HX87:HY87"/>
    <mergeCell ref="HX88:HY88"/>
    <mergeCell ref="HX89:HY89"/>
    <mergeCell ref="HX90:HY90"/>
    <mergeCell ref="HX91:HY91"/>
    <mergeCell ref="HT98:HU98"/>
    <mergeCell ref="HT99:HU99"/>
    <mergeCell ref="HT100:HU100"/>
    <mergeCell ref="HT107:HU107"/>
    <mergeCell ref="HV107:HW107"/>
    <mergeCell ref="HV100:HW100"/>
    <mergeCell ref="HX107:HY107"/>
    <mergeCell ref="HV98:HW98"/>
    <mergeCell ref="HV99:HW99"/>
    <mergeCell ref="HX98:HY98"/>
    <mergeCell ref="HX108:HY108"/>
    <mergeCell ref="HX109:HY109"/>
    <mergeCell ref="HX110:HY110"/>
    <mergeCell ref="HZ91:IA91"/>
    <mergeCell ref="IJ91:IK91"/>
    <mergeCell ref="HZ88:IA88"/>
    <mergeCell ref="HZ89:IA89"/>
    <mergeCell ref="HZ90:IA90"/>
    <mergeCell ref="HV58:HW58"/>
    <mergeCell ref="HV59:HW59"/>
    <mergeCell ref="HV60:HW60"/>
    <mergeCell ref="HV66:HW66"/>
    <mergeCell ref="HV67:HW67"/>
    <mergeCell ref="HV68:HW68"/>
    <mergeCell ref="HV69:HW69"/>
    <mergeCell ref="HV70:HW70"/>
    <mergeCell ref="HV71:HW71"/>
    <mergeCell ref="HV72:HW72"/>
    <mergeCell ref="HV79:HW79"/>
    <mergeCell ref="IJ68:IK68"/>
    <mergeCell ref="ID68:IE68"/>
    <mergeCell ref="ID69:IE69"/>
    <mergeCell ref="ID70:IE70"/>
    <mergeCell ref="ID71:IE71"/>
    <mergeCell ref="ID72:IE72"/>
    <mergeCell ref="ID58:IE58"/>
    <mergeCell ref="ID59:IE59"/>
    <mergeCell ref="ID60:IE60"/>
    <mergeCell ref="ID66:IE66"/>
    <mergeCell ref="IB109:IC109"/>
    <mergeCell ref="IB110:IC110"/>
    <mergeCell ref="ID107:IE107"/>
    <mergeCell ref="IJ88:IK88"/>
    <mergeCell ref="HT89:HU89"/>
    <mergeCell ref="IJ89:IK89"/>
    <mergeCell ref="HT90:HU90"/>
    <mergeCell ref="IJ90:IK90"/>
    <mergeCell ref="ID87:IE87"/>
    <mergeCell ref="ID88:IE88"/>
    <mergeCell ref="ID89:IE89"/>
    <mergeCell ref="IJ87:IK87"/>
    <mergeCell ref="HV87:HW87"/>
    <mergeCell ref="HZ71:IA71"/>
    <mergeCell ref="HZ72:IA72"/>
    <mergeCell ref="HZ79:IA79"/>
    <mergeCell ref="HZ80:IA80"/>
    <mergeCell ref="HZ81:IA81"/>
    <mergeCell ref="HZ87:IA87"/>
    <mergeCell ref="IJ66:IK66"/>
    <mergeCell ref="IJ67:IK67"/>
    <mergeCell ref="ID67:IE67"/>
    <mergeCell ref="HT88:HU88"/>
    <mergeCell ref="IB80:IC80"/>
    <mergeCell ref="IB81:IC81"/>
    <mergeCell ref="HX66:HY66"/>
    <mergeCell ref="HT81:HU81"/>
    <mergeCell ref="IJ81:IK81"/>
    <mergeCell ref="ID79:IE79"/>
    <mergeCell ref="IB72:IC72"/>
    <mergeCell ref="IB79:IC79"/>
    <mergeCell ref="HX71:HY71"/>
    <mergeCell ref="HX72:HY72"/>
    <mergeCell ref="HX80:HY80"/>
    <mergeCell ref="HX81:HY81"/>
    <mergeCell ref="HZ68:IA68"/>
    <mergeCell ref="HZ69:IA69"/>
    <mergeCell ref="HZ70:IA70"/>
    <mergeCell ref="HT69:HU69"/>
    <mergeCell ref="IJ69:IK69"/>
    <mergeCell ref="HT70:HU70"/>
    <mergeCell ref="IJ70:IK70"/>
    <mergeCell ref="HT71:HU71"/>
    <mergeCell ref="IJ71:IK71"/>
    <mergeCell ref="HT72:HU72"/>
    <mergeCell ref="IJ72:IK72"/>
    <mergeCell ref="HT79:HU79"/>
    <mergeCell ref="HT80:HU80"/>
    <mergeCell ref="IH59:II59"/>
    <mergeCell ref="IH60:II60"/>
    <mergeCell ref="IH66:II66"/>
    <mergeCell ref="IH67:II67"/>
    <mergeCell ref="IH68:II68"/>
    <mergeCell ref="IH69:II69"/>
    <mergeCell ref="IH70:II70"/>
    <mergeCell ref="HX59:HY59"/>
    <mergeCell ref="HX60:HY60"/>
    <mergeCell ref="HT59:HU59"/>
    <mergeCell ref="IJ59:IK59"/>
    <mergeCell ref="HT60:HU60"/>
    <mergeCell ref="IJ60:IK60"/>
    <mergeCell ref="HR48:HS48"/>
    <mergeCell ref="HV35:HW35"/>
    <mergeCell ref="HT54:HU54"/>
    <mergeCell ref="IJ54:IK54"/>
    <mergeCell ref="HT55:HU55"/>
    <mergeCell ref="IJ55:IK55"/>
    <mergeCell ref="HT56:HU56"/>
    <mergeCell ref="IJ56:IK56"/>
    <mergeCell ref="HT57:HU57"/>
    <mergeCell ref="IJ57:IK57"/>
    <mergeCell ref="HT58:HU58"/>
    <mergeCell ref="IJ58:IK58"/>
    <mergeCell ref="HX58:HY58"/>
    <mergeCell ref="IB54:IC54"/>
    <mergeCell ref="IB48:IC48"/>
    <mergeCell ref="IB55:IC55"/>
    <mergeCell ref="IB56:IC56"/>
    <mergeCell ref="IB57:IC57"/>
    <mergeCell ref="IB58:IC58"/>
    <mergeCell ref="IH35:II35"/>
    <mergeCell ref="IH36:II36"/>
    <mergeCell ref="IH37:II37"/>
    <mergeCell ref="IF43:IG43"/>
    <mergeCell ref="IF44:IG44"/>
    <mergeCell ref="IF45:IG45"/>
    <mergeCell ref="IF46:IG46"/>
    <mergeCell ref="HZ58:IA58"/>
    <mergeCell ref="HP107:HQ107"/>
    <mergeCell ref="HP108:HQ108"/>
    <mergeCell ref="HD46:HE46"/>
    <mergeCell ref="HF43:HG43"/>
    <mergeCell ref="HF44:HG44"/>
    <mergeCell ref="HF45:HG45"/>
    <mergeCell ref="HF46:HG46"/>
    <mergeCell ref="HF47:HG47"/>
    <mergeCell ref="HF48:HG48"/>
    <mergeCell ref="HV55:HW55"/>
    <mergeCell ref="HV56:HW56"/>
    <mergeCell ref="HV57:HW57"/>
    <mergeCell ref="IB107:IC107"/>
    <mergeCell ref="IB108:IC108"/>
    <mergeCell ref="HP71:HQ71"/>
    <mergeCell ref="HP72:HQ72"/>
    <mergeCell ref="HL58:HM58"/>
    <mergeCell ref="HL59:HM59"/>
    <mergeCell ref="HL60:HM60"/>
    <mergeCell ref="HN66:HO66"/>
    <mergeCell ref="HL89:HM89"/>
    <mergeCell ref="HH59:HI59"/>
    <mergeCell ref="HH60:HI60"/>
    <mergeCell ref="HJ66:HK66"/>
    <mergeCell ref="HJ58:HK58"/>
    <mergeCell ref="HJ59:HK59"/>
    <mergeCell ref="IB43:IC43"/>
    <mergeCell ref="IB44:IC44"/>
    <mergeCell ref="IB45:IC45"/>
    <mergeCell ref="IB46:IC46"/>
    <mergeCell ref="IB47:IC47"/>
    <mergeCell ref="HX43:HY43"/>
    <mergeCell ref="GZ36:HA36"/>
    <mergeCell ref="GZ37:HA37"/>
    <mergeCell ref="HP70:HQ70"/>
    <mergeCell ref="GN15:GO15"/>
    <mergeCell ref="GN16:GO16"/>
    <mergeCell ref="GN17:GO17"/>
    <mergeCell ref="GN18:GO18"/>
    <mergeCell ref="HB25:HC25"/>
    <mergeCell ref="HB26:HC26"/>
    <mergeCell ref="HD35:HE35"/>
    <mergeCell ref="GP18:GQ18"/>
    <mergeCell ref="HD37:HE37"/>
    <mergeCell ref="HB37:HC37"/>
    <mergeCell ref="HB35:HC35"/>
    <mergeCell ref="HB36:HC36"/>
    <mergeCell ref="GX44:GY44"/>
    <mergeCell ref="GX45:GY45"/>
    <mergeCell ref="GX46:GY46"/>
    <mergeCell ref="GX47:GY47"/>
    <mergeCell ref="GX48:GY48"/>
    <mergeCell ref="HN54:HO54"/>
    <mergeCell ref="HN55:HO55"/>
    <mergeCell ref="HN56:HO56"/>
    <mergeCell ref="HN57:HO57"/>
    <mergeCell ref="HJ46:HK46"/>
    <mergeCell ref="HJ47:HK47"/>
    <mergeCell ref="HN46:HO46"/>
    <mergeCell ref="HN47:HO47"/>
    <mergeCell ref="HN48:HO48"/>
    <mergeCell ref="HJ35:HK35"/>
    <mergeCell ref="HJ36:HK36"/>
    <mergeCell ref="HJ37:HK37"/>
    <mergeCell ref="GZ25:HA25"/>
    <mergeCell ref="GL25:GM25"/>
    <mergeCell ref="HD29:HE29"/>
    <mergeCell ref="GP15:GQ15"/>
    <mergeCell ref="GP16:GQ16"/>
    <mergeCell ref="GP17:GQ17"/>
    <mergeCell ref="HJ54:HK54"/>
    <mergeCell ref="HJ55:HK55"/>
    <mergeCell ref="HJ56:HK56"/>
    <mergeCell ref="HJ57:HK57"/>
    <mergeCell ref="HH48:HI48"/>
    <mergeCell ref="HH54:HI54"/>
    <mergeCell ref="HH56:HI56"/>
    <mergeCell ref="HH57:HI57"/>
    <mergeCell ref="HP66:HQ66"/>
    <mergeCell ref="HP67:HQ67"/>
    <mergeCell ref="HL66:HM66"/>
    <mergeCell ref="HJ67:HK67"/>
    <mergeCell ref="HH43:HI43"/>
    <mergeCell ref="HH44:HI44"/>
    <mergeCell ref="HH45:HI45"/>
    <mergeCell ref="HN45:HO45"/>
    <mergeCell ref="HP28:HQ28"/>
    <mergeCell ref="HJ29:HK29"/>
    <mergeCell ref="HL29:HM29"/>
    <mergeCell ref="HN29:HO29"/>
    <mergeCell ref="HP29:HQ29"/>
    <mergeCell ref="HJ25:HK25"/>
    <mergeCell ref="HL25:HM25"/>
    <mergeCell ref="HN25:HO25"/>
    <mergeCell ref="HP25:HQ25"/>
    <mergeCell ref="HJ26:HK26"/>
    <mergeCell ref="HL48:HM48"/>
    <mergeCell ref="HL54:HM54"/>
    <mergeCell ref="HL55:HM55"/>
    <mergeCell ref="HL35:HM35"/>
    <mergeCell ref="HL36:HM36"/>
    <mergeCell ref="HL37:HM37"/>
    <mergeCell ref="HJ43:HK43"/>
    <mergeCell ref="HJ44:HK44"/>
    <mergeCell ref="HJ45:HK45"/>
    <mergeCell ref="HF25:HG25"/>
    <mergeCell ref="HF26:HG26"/>
    <mergeCell ref="HF27:HG27"/>
    <mergeCell ref="HF28:HG28"/>
    <mergeCell ref="HF29:HG29"/>
    <mergeCell ref="HB27:HC27"/>
    <mergeCell ref="HB28:HC28"/>
    <mergeCell ref="HB29:HC29"/>
    <mergeCell ref="HD25:HE25"/>
    <mergeCell ref="HD26:HE26"/>
    <mergeCell ref="HD27:HE27"/>
    <mergeCell ref="HD28:HE28"/>
    <mergeCell ref="GX89:GY89"/>
    <mergeCell ref="HD67:HE67"/>
    <mergeCell ref="HD68:HE68"/>
    <mergeCell ref="GX79:GY79"/>
    <mergeCell ref="GV80:GW80"/>
    <mergeCell ref="GX80:GY80"/>
    <mergeCell ref="GV81:GW81"/>
    <mergeCell ref="HD71:HE71"/>
    <mergeCell ref="GZ43:HA43"/>
    <mergeCell ref="GD18:GE18"/>
    <mergeCell ref="HB54:HC54"/>
    <mergeCell ref="GT27:GU27"/>
    <mergeCell ref="GT28:GU28"/>
    <mergeCell ref="GT29:GU29"/>
    <mergeCell ref="GV25:GW25"/>
    <mergeCell ref="GV26:GW26"/>
    <mergeCell ref="GV27:GW27"/>
    <mergeCell ref="GV28:GW28"/>
    <mergeCell ref="GV29:GW29"/>
    <mergeCell ref="GH18:GI18"/>
    <mergeCell ref="GF18:GG18"/>
    <mergeCell ref="GZ72:HA72"/>
    <mergeCell ref="GZ79:HA79"/>
    <mergeCell ref="GZ80:HA80"/>
    <mergeCell ref="GZ81:HA81"/>
    <mergeCell ref="HD58:HE58"/>
    <mergeCell ref="HD59:HE59"/>
    <mergeCell ref="HD60:HE60"/>
    <mergeCell ref="HD72:HE72"/>
    <mergeCell ref="HD79:HE79"/>
    <mergeCell ref="HD80:HE80"/>
    <mergeCell ref="HB79:HC79"/>
    <mergeCell ref="HD69:HE69"/>
    <mergeCell ref="GZ71:HA71"/>
    <mergeCell ref="HD70:HE70"/>
    <mergeCell ref="GZ69:HA69"/>
    <mergeCell ref="HF54:HG54"/>
    <mergeCell ref="GZ57:HA57"/>
    <mergeCell ref="GZ59:HA59"/>
    <mergeCell ref="HH55:HI55"/>
    <mergeCell ref="GZ70:HA70"/>
    <mergeCell ref="HF70:HG70"/>
    <mergeCell ref="HF72:HG72"/>
    <mergeCell ref="HF79:HG79"/>
    <mergeCell ref="HF80:HG80"/>
    <mergeCell ref="HF81:HG81"/>
    <mergeCell ref="HH108:HI108"/>
    <mergeCell ref="HH66:HI66"/>
    <mergeCell ref="HH67:HI67"/>
    <mergeCell ref="HB80:HC80"/>
    <mergeCell ref="HB81:HC81"/>
    <mergeCell ref="HD81:HE81"/>
    <mergeCell ref="HH68:HI68"/>
    <mergeCell ref="HH69:HI69"/>
    <mergeCell ref="HH70:HI70"/>
    <mergeCell ref="HH71:HI71"/>
    <mergeCell ref="HH72:HI72"/>
    <mergeCell ref="HH79:HI79"/>
    <mergeCell ref="HH80:HI80"/>
    <mergeCell ref="HH81:HI81"/>
    <mergeCell ref="HH87:HI87"/>
    <mergeCell ref="HH88:HI88"/>
    <mergeCell ref="HH89:HI89"/>
    <mergeCell ref="HH90:HI90"/>
    <mergeCell ref="HF87:HG87"/>
    <mergeCell ref="HF88:HG88"/>
    <mergeCell ref="HF89:HG89"/>
    <mergeCell ref="HF90:HG90"/>
    <mergeCell ref="HF91:HG91"/>
    <mergeCell ref="HF35:HG35"/>
    <mergeCell ref="HF36:HG36"/>
    <mergeCell ref="HB109:HC109"/>
    <mergeCell ref="HD87:HE87"/>
    <mergeCell ref="HD88:HE88"/>
    <mergeCell ref="HD89:HE89"/>
    <mergeCell ref="HB87:HC87"/>
    <mergeCell ref="HB88:HC88"/>
    <mergeCell ref="HB89:HC89"/>
    <mergeCell ref="HF55:HG55"/>
    <mergeCell ref="HF56:HG56"/>
    <mergeCell ref="HF57:HG57"/>
    <mergeCell ref="HB43:HC43"/>
    <mergeCell ref="HB44:HC44"/>
    <mergeCell ref="HB45:HC45"/>
    <mergeCell ref="HB46:HC46"/>
    <mergeCell ref="HD43:HE43"/>
    <mergeCell ref="HD44:HE44"/>
    <mergeCell ref="HD45:HE45"/>
    <mergeCell ref="HB47:HC47"/>
    <mergeCell ref="HB48:HC48"/>
    <mergeCell ref="HF71:HG71"/>
    <mergeCell ref="HD107:HE107"/>
    <mergeCell ref="HB69:HC69"/>
    <mergeCell ref="HD109:HE109"/>
    <mergeCell ref="HF100:HG100"/>
    <mergeCell ref="HF107:HG107"/>
    <mergeCell ref="GX25:GY25"/>
    <mergeCell ref="GX26:GY26"/>
    <mergeCell ref="GX27:GY27"/>
    <mergeCell ref="GX28:GY28"/>
    <mergeCell ref="GN25:GO25"/>
    <mergeCell ref="GP25:GQ25"/>
    <mergeCell ref="GR25:GS25"/>
    <mergeCell ref="GN26:GO26"/>
    <mergeCell ref="GP26:GQ26"/>
    <mergeCell ref="GR26:GS26"/>
    <mergeCell ref="GH15:GI15"/>
    <mergeCell ref="GH16:GI16"/>
    <mergeCell ref="GH17:GI17"/>
    <mergeCell ref="GF15:GG15"/>
    <mergeCell ref="GF16:GG16"/>
    <mergeCell ref="GF17:GG17"/>
    <mergeCell ref="GF25:GG25"/>
    <mergeCell ref="GH25:GI25"/>
    <mergeCell ref="GF26:GG26"/>
    <mergeCell ref="GH26:GI26"/>
    <mergeCell ref="GL17:GM17"/>
    <mergeCell ref="GL18:GM18"/>
    <mergeCell ref="GJ15:GK15"/>
    <mergeCell ref="GJ16:GK16"/>
    <mergeCell ref="GJ17:GK17"/>
    <mergeCell ref="GJ18:GK18"/>
    <mergeCell ref="GJ25:GK25"/>
    <mergeCell ref="GL15:GM15"/>
    <mergeCell ref="GL16:GM16"/>
    <mergeCell ref="GX18:GY18"/>
    <mergeCell ref="GT25:GU25"/>
    <mergeCell ref="GT26:GU26"/>
    <mergeCell ref="HN109:HO109"/>
    <mergeCell ref="HN110:HO110"/>
    <mergeCell ref="GT99:GU99"/>
    <mergeCell ref="GV99:GW99"/>
    <mergeCell ref="GX99:GY99"/>
    <mergeCell ref="GZ99:HA99"/>
    <mergeCell ref="HB99:HC99"/>
    <mergeCell ref="GN107:GO107"/>
    <mergeCell ref="HD90:HE90"/>
    <mergeCell ref="HD91:HE91"/>
    <mergeCell ref="GT98:GU98"/>
    <mergeCell ref="GV98:GW98"/>
    <mergeCell ref="GX98:GY98"/>
    <mergeCell ref="GZ98:HA98"/>
    <mergeCell ref="HN90:HO90"/>
    <mergeCell ref="HN91:HO91"/>
    <mergeCell ref="HL98:HM98"/>
    <mergeCell ref="HL99:HM99"/>
    <mergeCell ref="HL100:HM100"/>
    <mergeCell ref="HL107:HM107"/>
    <mergeCell ref="HF98:HG98"/>
    <mergeCell ref="HF99:HG99"/>
    <mergeCell ref="HL90:HM90"/>
    <mergeCell ref="HL91:HM91"/>
    <mergeCell ref="GV110:GW110"/>
    <mergeCell ref="HD110:HE110"/>
    <mergeCell ref="HB98:HC98"/>
    <mergeCell ref="HD98:HE98"/>
    <mergeCell ref="HD99:HE99"/>
    <mergeCell ref="HD100:HE100"/>
    <mergeCell ref="GZ90:HA90"/>
    <mergeCell ref="GX90:GY90"/>
    <mergeCell ref="HB100:HC100"/>
    <mergeCell ref="GX110:GY110"/>
    <mergeCell ref="GZ110:HA110"/>
    <mergeCell ref="HB110:HC110"/>
    <mergeCell ref="HJ109:HK109"/>
    <mergeCell ref="HJ110:HK110"/>
    <mergeCell ref="HH109:HI109"/>
    <mergeCell ref="GT108:GU108"/>
    <mergeCell ref="GT109:GU109"/>
    <mergeCell ref="GT110:GU110"/>
    <mergeCell ref="GV107:GW107"/>
    <mergeCell ref="GX107:GY107"/>
    <mergeCell ref="GZ107:HA107"/>
    <mergeCell ref="HB107:HC107"/>
    <mergeCell ref="HL108:HM108"/>
    <mergeCell ref="HL109:HM109"/>
    <mergeCell ref="HL110:HM110"/>
    <mergeCell ref="HF108:HG108"/>
    <mergeCell ref="HF109:HG109"/>
    <mergeCell ref="HJ100:HK100"/>
    <mergeCell ref="GV108:GW108"/>
    <mergeCell ref="GX108:GY108"/>
    <mergeCell ref="GZ108:HA108"/>
    <mergeCell ref="HB108:HC108"/>
    <mergeCell ref="HD108:HE108"/>
    <mergeCell ref="GV109:GW109"/>
    <mergeCell ref="GX109:GY109"/>
    <mergeCell ref="GZ109:HA109"/>
    <mergeCell ref="HH110:HI110"/>
    <mergeCell ref="GL98:GM98"/>
    <mergeCell ref="GL99:GM99"/>
    <mergeCell ref="GL100:GM100"/>
    <mergeCell ref="GN98:GO98"/>
    <mergeCell ref="GN99:GO99"/>
    <mergeCell ref="GN100:GO100"/>
    <mergeCell ref="GP98:GQ98"/>
    <mergeCell ref="GP99:GQ99"/>
    <mergeCell ref="GP100:GQ100"/>
    <mergeCell ref="HF110:HG110"/>
    <mergeCell ref="HH107:HI107"/>
    <mergeCell ref="GL108:GM108"/>
    <mergeCell ref="GN108:GO108"/>
    <mergeCell ref="GL109:GM109"/>
    <mergeCell ref="GN109:GO109"/>
    <mergeCell ref="GL110:GM110"/>
    <mergeCell ref="GN110:GO110"/>
    <mergeCell ref="GP107:GQ107"/>
    <mergeCell ref="GP108:GQ108"/>
    <mergeCell ref="GP109:GQ109"/>
    <mergeCell ref="GP110:GQ110"/>
    <mergeCell ref="GT107:GU107"/>
    <mergeCell ref="GT100:GU100"/>
    <mergeCell ref="GD110:GE110"/>
    <mergeCell ref="GF110:GG110"/>
    <mergeCell ref="GH110:GI110"/>
    <mergeCell ref="GJ107:GK107"/>
    <mergeCell ref="GJ108:GK108"/>
    <mergeCell ref="GJ109:GK109"/>
    <mergeCell ref="GJ110:GK110"/>
    <mergeCell ref="GL107:GM107"/>
    <mergeCell ref="GF109:GG109"/>
    <mergeCell ref="GH109:GI109"/>
    <mergeCell ref="FZ107:GA107"/>
    <mergeCell ref="FZ108:GA108"/>
    <mergeCell ref="FZ109:GA109"/>
    <mergeCell ref="FZ110:GA110"/>
    <mergeCell ref="GB107:GC107"/>
    <mergeCell ref="GB108:GC108"/>
    <mergeCell ref="GB109:GC109"/>
    <mergeCell ref="GB110:GC110"/>
    <mergeCell ref="GD108:GE108"/>
    <mergeCell ref="GF108:GG108"/>
    <mergeCell ref="GH108:GI108"/>
    <mergeCell ref="GD109:GE109"/>
    <mergeCell ref="GZ91:HA91"/>
    <mergeCell ref="GV91:GW91"/>
    <mergeCell ref="GX91:GY91"/>
    <mergeCell ref="GX69:GY69"/>
    <mergeCell ref="GX70:GY70"/>
    <mergeCell ref="GX71:GY71"/>
    <mergeCell ref="GX72:GY72"/>
    <mergeCell ref="GV79:GW79"/>
    <mergeCell ref="GF98:GG98"/>
    <mergeCell ref="GF99:GG99"/>
    <mergeCell ref="GF100:GG100"/>
    <mergeCell ref="GD107:GE107"/>
    <mergeCell ref="GF107:GG107"/>
    <mergeCell ref="GH107:GI107"/>
    <mergeCell ref="GD72:GE72"/>
    <mergeCell ref="GD80:GE80"/>
    <mergeCell ref="GD81:GE81"/>
    <mergeCell ref="GR69:GS69"/>
    <mergeCell ref="GR70:GS70"/>
    <mergeCell ref="GR71:GS71"/>
    <mergeCell ref="GR72:GS72"/>
    <mergeCell ref="GR91:GS91"/>
    <mergeCell ref="GP70:GQ70"/>
    <mergeCell ref="GP71:GQ71"/>
    <mergeCell ref="GV71:GW71"/>
    <mergeCell ref="GV72:GW72"/>
    <mergeCell ref="GV100:GW100"/>
    <mergeCell ref="GX100:GY100"/>
    <mergeCell ref="GZ100:HA100"/>
    <mergeCell ref="GX81:GY81"/>
    <mergeCell ref="GV87:GW87"/>
    <mergeCell ref="GZ89:HA89"/>
    <mergeCell ref="FZ98:GA98"/>
    <mergeCell ref="FZ99:GA99"/>
    <mergeCell ref="FZ100:GA100"/>
    <mergeCell ref="GB98:GC98"/>
    <mergeCell ref="GB99:GC99"/>
    <mergeCell ref="GB100:GC100"/>
    <mergeCell ref="GT88:GU88"/>
    <mergeCell ref="GX87:GY87"/>
    <mergeCell ref="GV88:GW88"/>
    <mergeCell ref="GX88:GY88"/>
    <mergeCell ref="GV89:GW89"/>
    <mergeCell ref="GT54:GU54"/>
    <mergeCell ref="GT55:GU55"/>
    <mergeCell ref="GT56:GU56"/>
    <mergeCell ref="GT57:GU57"/>
    <mergeCell ref="GD89:GE89"/>
    <mergeCell ref="GF56:GG56"/>
    <mergeCell ref="GV90:GW90"/>
    <mergeCell ref="GD57:GE57"/>
    <mergeCell ref="GD98:GE98"/>
    <mergeCell ref="GD99:GE99"/>
    <mergeCell ref="GD100:GE100"/>
    <mergeCell ref="GH98:GI98"/>
    <mergeCell ref="GJ98:GK98"/>
    <mergeCell ref="GH99:GI99"/>
    <mergeCell ref="GJ99:GK99"/>
    <mergeCell ref="GH100:GI100"/>
    <mergeCell ref="GJ100:GK100"/>
    <mergeCell ref="FZ56:GA56"/>
    <mergeCell ref="GJ55:GK55"/>
    <mergeCell ref="GJ56:GK56"/>
    <mergeCell ref="GH55:GI55"/>
    <mergeCell ref="GJ26:GK26"/>
    <mergeCell ref="GJ27:GK27"/>
    <mergeCell ref="GJ28:GK28"/>
    <mergeCell ref="GJ29:GK29"/>
    <mergeCell ref="GT66:GU66"/>
    <mergeCell ref="GD45:GE45"/>
    <mergeCell ref="GD46:GE46"/>
    <mergeCell ref="GD47:GE47"/>
    <mergeCell ref="GZ87:HA87"/>
    <mergeCell ref="GZ88:HA88"/>
    <mergeCell ref="GZ58:HA58"/>
    <mergeCell ref="GN29:GO29"/>
    <mergeCell ref="GP29:GQ29"/>
    <mergeCell ref="GR29:GS29"/>
    <mergeCell ref="GZ44:HA44"/>
    <mergeCell ref="GZ45:HA45"/>
    <mergeCell ref="GZ46:HA46"/>
    <mergeCell ref="GZ47:HA47"/>
    <mergeCell ref="GZ48:HA48"/>
    <mergeCell ref="GZ54:HA54"/>
    <mergeCell ref="GZ26:HA26"/>
    <mergeCell ref="GZ27:HA27"/>
    <mergeCell ref="GZ28:HA28"/>
    <mergeCell ref="GZ29:HA29"/>
    <mergeCell ref="GX29:GY29"/>
    <mergeCell ref="GN27:GO27"/>
    <mergeCell ref="GP27:GQ27"/>
    <mergeCell ref="GR27:GS27"/>
    <mergeCell ref="GN28:GO28"/>
    <mergeCell ref="GP28:GQ28"/>
    <mergeCell ref="GL26:GM26"/>
    <mergeCell ref="GL27:GM27"/>
    <mergeCell ref="GL28:GM28"/>
    <mergeCell ref="GL29:GM29"/>
    <mergeCell ref="GN37:GO37"/>
    <mergeCell ref="HD54:HE54"/>
    <mergeCell ref="HD55:HE55"/>
    <mergeCell ref="HD56:HE56"/>
    <mergeCell ref="HD57:HE57"/>
    <mergeCell ref="HD66:HE66"/>
    <mergeCell ref="HB56:HC56"/>
    <mergeCell ref="HB57:HC57"/>
    <mergeCell ref="HB58:HC58"/>
    <mergeCell ref="HB59:HC59"/>
    <mergeCell ref="HB60:HC60"/>
    <mergeCell ref="HB66:HC66"/>
    <mergeCell ref="GR28:GS28"/>
    <mergeCell ref="HB55:HC55"/>
    <mergeCell ref="GT48:GU48"/>
    <mergeCell ref="GV45:GW45"/>
    <mergeCell ref="GV46:GW46"/>
    <mergeCell ref="GV47:GW47"/>
    <mergeCell ref="GV48:GW48"/>
    <mergeCell ref="GN35:GO35"/>
    <mergeCell ref="GN36:GO36"/>
    <mergeCell ref="GR60:GS60"/>
    <mergeCell ref="GT59:GU59"/>
    <mergeCell ref="GT60:GU60"/>
    <mergeCell ref="GR59:GS59"/>
    <mergeCell ref="GR57:GS57"/>
    <mergeCell ref="GR58:GS58"/>
    <mergeCell ref="GL45:GM45"/>
    <mergeCell ref="GL46:GM46"/>
    <mergeCell ref="GL47:GM47"/>
    <mergeCell ref="GV35:GW35"/>
    <mergeCell ref="GX35:GY35"/>
    <mergeCell ref="GV36:GW36"/>
    <mergeCell ref="GX36:GY36"/>
    <mergeCell ref="GV37:GW37"/>
    <mergeCell ref="GX37:GY37"/>
    <mergeCell ref="GV43:GW43"/>
    <mergeCell ref="GV44:GW44"/>
    <mergeCell ref="GP36:GQ36"/>
    <mergeCell ref="GP37:GQ37"/>
    <mergeCell ref="GT35:GU35"/>
    <mergeCell ref="GR35:GS35"/>
    <mergeCell ref="GR36:GS36"/>
    <mergeCell ref="GR37:GS37"/>
    <mergeCell ref="GP35:GQ35"/>
    <mergeCell ref="GH47:GI47"/>
    <mergeCell ref="GH48:GI48"/>
    <mergeCell ref="GJ35:GK35"/>
    <mergeCell ref="GJ36:GK36"/>
    <mergeCell ref="GJ37:GK37"/>
    <mergeCell ref="GJ43:GK43"/>
    <mergeCell ref="GJ44:GK44"/>
    <mergeCell ref="GJ45:GK45"/>
    <mergeCell ref="GJ46:GK46"/>
    <mergeCell ref="GJ47:GK47"/>
    <mergeCell ref="GJ48:GK48"/>
    <mergeCell ref="GX43:GY43"/>
    <mergeCell ref="GH35:GI35"/>
    <mergeCell ref="GH36:GI36"/>
    <mergeCell ref="GH37:GI37"/>
    <mergeCell ref="GH43:GI43"/>
    <mergeCell ref="GH44:GI44"/>
    <mergeCell ref="GH45:GI45"/>
    <mergeCell ref="GH46:GI46"/>
    <mergeCell ref="GB44:GC44"/>
    <mergeCell ref="GB45:GC45"/>
    <mergeCell ref="GD55:GE55"/>
    <mergeCell ref="GF55:GG55"/>
    <mergeCell ref="GH88:GI88"/>
    <mergeCell ref="GH89:GI89"/>
    <mergeCell ref="GH90:GI90"/>
    <mergeCell ref="GH91:GI91"/>
    <mergeCell ref="GH80:GI80"/>
    <mergeCell ref="GH81:GI81"/>
    <mergeCell ref="GF57:GG57"/>
    <mergeCell ref="GD58:GE58"/>
    <mergeCell ref="GF58:GG58"/>
    <mergeCell ref="GF79:GG79"/>
    <mergeCell ref="GF80:GG80"/>
    <mergeCell ref="GF81:GG81"/>
    <mergeCell ref="GD59:GE59"/>
    <mergeCell ref="GF59:GG59"/>
    <mergeCell ref="GF87:GG87"/>
    <mergeCell ref="GF88:GG88"/>
    <mergeCell ref="GF89:GG89"/>
    <mergeCell ref="GF90:GG90"/>
    <mergeCell ref="GF91:GG91"/>
    <mergeCell ref="GH54:GI54"/>
    <mergeCell ref="GD54:GE54"/>
    <mergeCell ref="GD68:GE68"/>
    <mergeCell ref="GD90:GE90"/>
    <mergeCell ref="GD87:GE87"/>
    <mergeCell ref="GD88:GE88"/>
    <mergeCell ref="GD91:GE91"/>
    <mergeCell ref="GB88:GC88"/>
    <mergeCell ref="GB89:GC89"/>
    <mergeCell ref="GB91:GC91"/>
    <mergeCell ref="GB90:GC90"/>
    <mergeCell ref="FV89:FW89"/>
    <mergeCell ref="FZ90:GA90"/>
    <mergeCell ref="FZ91:GA91"/>
    <mergeCell ref="FL59:FM59"/>
    <mergeCell ref="GB60:GC60"/>
    <mergeCell ref="FZ58:GA58"/>
    <mergeCell ref="FZ59:GA59"/>
    <mergeCell ref="GB68:GC68"/>
    <mergeCell ref="GB69:GC69"/>
    <mergeCell ref="GB70:GC70"/>
    <mergeCell ref="GB71:GC71"/>
    <mergeCell ref="GB72:GC72"/>
    <mergeCell ref="GB81:GC81"/>
    <mergeCell ref="FR90:FS90"/>
    <mergeCell ref="FR91:FS91"/>
    <mergeCell ref="FV87:FW87"/>
    <mergeCell ref="FV90:FW90"/>
    <mergeCell ref="FV91:FW91"/>
    <mergeCell ref="FT91:FU91"/>
    <mergeCell ref="FT60:FU60"/>
    <mergeCell ref="FT90:FU90"/>
    <mergeCell ref="FX87:FY87"/>
    <mergeCell ref="FX58:FY58"/>
    <mergeCell ref="FP79:FQ79"/>
    <mergeCell ref="FP80:FQ80"/>
    <mergeCell ref="GB47:GC47"/>
    <mergeCell ref="GB48:GC48"/>
    <mergeCell ref="GB54:GC54"/>
    <mergeCell ref="FX59:FY59"/>
    <mergeCell ref="FN66:FO66"/>
    <mergeCell ref="FN67:FO67"/>
    <mergeCell ref="GH57:GI57"/>
    <mergeCell ref="GH58:GI58"/>
    <mergeCell ref="GB36:GC36"/>
    <mergeCell ref="GB55:GC55"/>
    <mergeCell ref="GF66:GG66"/>
    <mergeCell ref="GF67:GG67"/>
    <mergeCell ref="GF68:GG68"/>
    <mergeCell ref="GF69:GG69"/>
    <mergeCell ref="GF70:GG70"/>
    <mergeCell ref="GF71:GG71"/>
    <mergeCell ref="GB66:GC66"/>
    <mergeCell ref="GB67:GC67"/>
    <mergeCell ref="GH59:GI59"/>
    <mergeCell ref="GH60:GI60"/>
    <mergeCell ref="GD66:GE66"/>
    <mergeCell ref="GD67:GE67"/>
    <mergeCell ref="GF60:GG60"/>
    <mergeCell ref="FX45:FY45"/>
    <mergeCell ref="FX46:FY46"/>
    <mergeCell ref="FX47:FY47"/>
    <mergeCell ref="FX48:FY48"/>
    <mergeCell ref="FT71:FU71"/>
    <mergeCell ref="FP70:FQ70"/>
    <mergeCell ref="FP71:FQ71"/>
    <mergeCell ref="FL25:FM25"/>
    <mergeCell ref="FL26:FM26"/>
    <mergeCell ref="FL27:FM27"/>
    <mergeCell ref="FL28:FM28"/>
    <mergeCell ref="FL29:FM29"/>
    <mergeCell ref="FR27:FS27"/>
    <mergeCell ref="FX57:FY57"/>
    <mergeCell ref="FR60:FS60"/>
    <mergeCell ref="FR66:FS66"/>
    <mergeCell ref="FV44:FW44"/>
    <mergeCell ref="FV45:FW45"/>
    <mergeCell ref="FV46:FW46"/>
    <mergeCell ref="FR29:FS29"/>
    <mergeCell ref="FT29:FU29"/>
    <mergeCell ref="FP25:FQ25"/>
    <mergeCell ref="FR25:FS25"/>
    <mergeCell ref="FT25:FU25"/>
    <mergeCell ref="FN26:FO26"/>
    <mergeCell ref="FP26:FQ26"/>
    <mergeCell ref="FR26:FS26"/>
    <mergeCell ref="FX43:FY43"/>
    <mergeCell ref="FT27:FU27"/>
    <mergeCell ref="FV36:FW36"/>
    <mergeCell ref="FV37:FW37"/>
    <mergeCell ref="FV47:FW47"/>
    <mergeCell ref="FV48:FW48"/>
    <mergeCell ref="FT43:FU43"/>
    <mergeCell ref="FX55:FY55"/>
    <mergeCell ref="FX56:FY56"/>
    <mergeCell ref="FX44:FY44"/>
    <mergeCell ref="FP48:FQ48"/>
    <mergeCell ref="FX54:FY54"/>
    <mergeCell ref="FN68:FO68"/>
    <mergeCell ref="FN69:FO69"/>
    <mergeCell ref="FP36:FQ36"/>
    <mergeCell ref="FP37:FQ37"/>
    <mergeCell ref="FR69:FS69"/>
    <mergeCell ref="FN43:FO43"/>
    <mergeCell ref="FP44:FQ44"/>
    <mergeCell ref="FV35:FW35"/>
    <mergeCell ref="FN44:FO44"/>
    <mergeCell ref="FT36:FU36"/>
    <mergeCell ref="FT37:FU37"/>
    <mergeCell ref="FR44:FS44"/>
    <mergeCell ref="FR45:FS45"/>
    <mergeCell ref="FR46:FS46"/>
    <mergeCell ref="FR47:FS47"/>
    <mergeCell ref="FR37:FS37"/>
    <mergeCell ref="FN35:FO35"/>
    <mergeCell ref="FT68:FU68"/>
    <mergeCell ref="FN37:FO37"/>
    <mergeCell ref="FP46:FQ46"/>
    <mergeCell ref="FT46:FU46"/>
    <mergeCell ref="FV43:FW43"/>
    <mergeCell ref="FT47:FU47"/>
    <mergeCell ref="FT48:FU48"/>
    <mergeCell ref="FT54:FU54"/>
    <mergeCell ref="FT55:FU55"/>
    <mergeCell ref="FT56:FU56"/>
    <mergeCell ref="FT57:FU57"/>
    <mergeCell ref="FT58:FU58"/>
    <mergeCell ref="FN29:FO29"/>
    <mergeCell ref="FP29:FQ29"/>
    <mergeCell ref="FN59:FO59"/>
    <mergeCell ref="FN60:FO60"/>
    <mergeCell ref="FT35:FU35"/>
    <mergeCell ref="FN45:FO45"/>
    <mergeCell ref="FN48:FO48"/>
    <mergeCell ref="FD47:FE47"/>
    <mergeCell ref="FL45:FM45"/>
    <mergeCell ref="EX28:EY28"/>
    <mergeCell ref="FL36:FM36"/>
    <mergeCell ref="FH36:FI36"/>
    <mergeCell ref="FD57:FE57"/>
    <mergeCell ref="FH55:FI55"/>
    <mergeCell ref="FP43:FQ43"/>
    <mergeCell ref="FT44:FU44"/>
    <mergeCell ref="FN36:FO36"/>
    <mergeCell ref="FJ29:FK29"/>
    <mergeCell ref="FL107:FM107"/>
    <mergeCell ref="FP108:FQ108"/>
    <mergeCell ref="FR89:FS89"/>
    <mergeCell ref="FN110:FO110"/>
    <mergeCell ref="FN57:FO57"/>
    <mergeCell ref="FN58:FO58"/>
    <mergeCell ref="FR107:FS107"/>
    <mergeCell ref="FP67:FQ67"/>
    <mergeCell ref="FR59:FS59"/>
    <mergeCell ref="FP68:FQ68"/>
    <mergeCell ref="FP69:FQ69"/>
    <mergeCell ref="FN27:FO27"/>
    <mergeCell ref="FN71:FO71"/>
    <mergeCell ref="FN72:FO72"/>
    <mergeCell ref="FP35:FQ35"/>
    <mergeCell ref="FR43:FS43"/>
    <mergeCell ref="FP45:FQ45"/>
    <mergeCell ref="FN46:FO46"/>
    <mergeCell ref="FR35:FS35"/>
    <mergeCell ref="FR36:FS36"/>
    <mergeCell ref="FR48:FS48"/>
    <mergeCell ref="FR54:FS54"/>
    <mergeCell ref="FR57:FS57"/>
    <mergeCell ref="FR58:FS58"/>
    <mergeCell ref="FP54:FQ54"/>
    <mergeCell ref="FP55:FQ55"/>
    <mergeCell ref="FP56:FQ56"/>
    <mergeCell ref="FN70:FO70"/>
    <mergeCell ref="FN47:FO47"/>
    <mergeCell ref="FP47:FQ47"/>
    <mergeCell ref="FP27:FQ27"/>
    <mergeCell ref="FP57:FQ57"/>
    <mergeCell ref="ER47:ES47"/>
    <mergeCell ref="ER46:ES46"/>
    <mergeCell ref="EV46:EW46"/>
    <mergeCell ref="EP46:EQ46"/>
    <mergeCell ref="FF79:FG79"/>
    <mergeCell ref="FD79:FE79"/>
    <mergeCell ref="FT79:FU79"/>
    <mergeCell ref="FT69:FU69"/>
    <mergeCell ref="FP109:FQ109"/>
    <mergeCell ref="FP110:FQ110"/>
    <mergeCell ref="FP90:FQ90"/>
    <mergeCell ref="FP91:FQ91"/>
    <mergeCell ref="FN98:FO98"/>
    <mergeCell ref="FN99:FO99"/>
    <mergeCell ref="FL87:FM87"/>
    <mergeCell ref="FL108:FM108"/>
    <mergeCell ref="FL109:FM109"/>
    <mergeCell ref="FL110:FM110"/>
    <mergeCell ref="FL100:FM100"/>
    <mergeCell ref="FP98:FQ98"/>
    <mergeCell ref="FP99:FQ99"/>
    <mergeCell ref="FP100:FQ100"/>
    <mergeCell ref="FP72:FQ72"/>
    <mergeCell ref="FL57:FM57"/>
    <mergeCell ref="FR72:FS72"/>
    <mergeCell ref="FR110:FS110"/>
    <mergeCell ref="FN100:FO100"/>
    <mergeCell ref="FN107:FO107"/>
    <mergeCell ref="FP107:FQ107"/>
    <mergeCell ref="FN108:FO108"/>
    <mergeCell ref="FL79:FM79"/>
    <mergeCell ref="FN109:FO109"/>
    <mergeCell ref="FR100:FS100"/>
    <mergeCell ref="FF99:FG99"/>
    <mergeCell ref="FD99:FE99"/>
    <mergeCell ref="FJ54:FK54"/>
    <mergeCell ref="FJ55:FK55"/>
    <mergeCell ref="FJ56:FK56"/>
    <mergeCell ref="FJ57:FK57"/>
    <mergeCell ref="FF54:FG54"/>
    <mergeCell ref="FF55:FG55"/>
    <mergeCell ref="FD48:FE48"/>
    <mergeCell ref="FH87:FI87"/>
    <mergeCell ref="FH88:FI88"/>
    <mergeCell ref="FL54:FM54"/>
    <mergeCell ref="FL55:FM55"/>
    <mergeCell ref="FL88:FM88"/>
    <mergeCell ref="FL89:FM89"/>
    <mergeCell ref="FF46:FG46"/>
    <mergeCell ref="FF47:FG47"/>
    <mergeCell ref="FL69:FM69"/>
    <mergeCell ref="FL80:FM80"/>
    <mergeCell ref="FL81:FM81"/>
    <mergeCell ref="FJ58:FK58"/>
    <mergeCell ref="FR70:FS70"/>
    <mergeCell ref="FP89:FQ89"/>
    <mergeCell ref="FP58:FQ58"/>
    <mergeCell ref="FP59:FQ59"/>
    <mergeCell ref="FP60:FQ60"/>
    <mergeCell ref="FN55:FO55"/>
    <mergeCell ref="FN56:FO56"/>
    <mergeCell ref="FR67:FS67"/>
    <mergeCell ref="FR68:FS68"/>
    <mergeCell ref="FP66:FQ66"/>
    <mergeCell ref="FL48:FM48"/>
    <mergeCell ref="FJ60:FK60"/>
    <mergeCell ref="FL56:FM56"/>
    <mergeCell ref="FL70:FM70"/>
    <mergeCell ref="FL71:FM71"/>
    <mergeCell ref="FH56:FI56"/>
    <mergeCell ref="FH47:FI47"/>
    <mergeCell ref="FD35:FE35"/>
    <mergeCell ref="FD36:FE36"/>
    <mergeCell ref="FD37:FE37"/>
    <mergeCell ref="FH37:FI37"/>
    <mergeCell ref="FH72:FI72"/>
    <mergeCell ref="FL68:FM68"/>
    <mergeCell ref="FB29:FC29"/>
    <mergeCell ref="FJ35:FK35"/>
    <mergeCell ref="FJ36:FK36"/>
    <mergeCell ref="FD44:FE44"/>
    <mergeCell ref="FD45:FE45"/>
    <mergeCell ref="FD46:FE46"/>
    <mergeCell ref="FD29:FE29"/>
    <mergeCell ref="FL35:FM35"/>
    <mergeCell ref="FJ25:FK25"/>
    <mergeCell ref="FJ26:FK26"/>
    <mergeCell ref="FJ27:FK27"/>
    <mergeCell ref="FJ28:FK28"/>
    <mergeCell ref="FD27:FE27"/>
    <mergeCell ref="EN17:EO17"/>
    <mergeCell ref="EX25:EY25"/>
    <mergeCell ref="EX26:EY26"/>
    <mergeCell ref="FF25:FG25"/>
    <mergeCell ref="ET16:EU16"/>
    <mergeCell ref="ET17:EU17"/>
    <mergeCell ref="ET18:EU18"/>
    <mergeCell ref="FD15:FE15"/>
    <mergeCell ref="FD16:FE16"/>
    <mergeCell ref="FD17:FE17"/>
    <mergeCell ref="FD18:FE18"/>
    <mergeCell ref="FH27:FI27"/>
    <mergeCell ref="FH28:FI28"/>
    <mergeCell ref="FD28:FE28"/>
    <mergeCell ref="ET25:EU25"/>
    <mergeCell ref="ET26:EU26"/>
    <mergeCell ref="ER18:ES18"/>
    <mergeCell ref="EZ25:FA25"/>
    <mergeCell ref="EZ26:FA26"/>
    <mergeCell ref="EV18:EW18"/>
    <mergeCell ref="FH15:FI15"/>
    <mergeCell ref="EZ28:FA28"/>
    <mergeCell ref="FD25:FE25"/>
    <mergeCell ref="FH26:FI26"/>
    <mergeCell ref="FF26:FG26"/>
    <mergeCell ref="FH29:FI29"/>
    <mergeCell ref="FD26:FE26"/>
    <mergeCell ref="ET15:EU15"/>
    <mergeCell ref="EN15:EO15"/>
    <mergeCell ref="FB25:FC25"/>
    <mergeCell ref="FB26:FC26"/>
    <mergeCell ref="FB27:FC27"/>
    <mergeCell ref="FB28:FC28"/>
    <mergeCell ref="EX15:EY15"/>
    <mergeCell ref="EX16:EY16"/>
    <mergeCell ref="EX27:EY27"/>
    <mergeCell ref="EF15:EG15"/>
    <mergeCell ref="EX17:EY17"/>
    <mergeCell ref="FF27:FG27"/>
    <mergeCell ref="FF28:FG28"/>
    <mergeCell ref="ER15:ES15"/>
    <mergeCell ref="ER16:ES16"/>
    <mergeCell ref="EN18:EO18"/>
    <mergeCell ref="EX18:EY18"/>
    <mergeCell ref="FH25:FI25"/>
    <mergeCell ref="EV16:EW16"/>
    <mergeCell ref="EV17:EW17"/>
    <mergeCell ref="EV15:EW15"/>
    <mergeCell ref="EZ29:FA29"/>
    <mergeCell ref="FF29:FG29"/>
    <mergeCell ref="EX29:EY29"/>
    <mergeCell ref="EZ27:FA27"/>
    <mergeCell ref="EJ16:EK16"/>
    <mergeCell ref="EJ17:EK17"/>
    <mergeCell ref="EJ15:EK15"/>
    <mergeCell ref="EL17:EM17"/>
    <mergeCell ref="EL18:EM18"/>
    <mergeCell ref="EV29:EW29"/>
    <mergeCell ref="EV28:EW28"/>
    <mergeCell ref="EH17:EI17"/>
    <mergeCell ref="EH18:EI18"/>
    <mergeCell ref="EF35:EG35"/>
    <mergeCell ref="EF36:EG36"/>
    <mergeCell ref="EF37:EG37"/>
    <mergeCell ref="EN37:EO37"/>
    <mergeCell ref="EL35:EM35"/>
    <mergeCell ref="EH25:EI25"/>
    <mergeCell ref="EL36:EM36"/>
    <mergeCell ref="EN36:EO36"/>
    <mergeCell ref="EJ25:EK25"/>
    <mergeCell ref="EZ35:FA35"/>
    <mergeCell ref="EL15:EM15"/>
    <mergeCell ref="EP15:EQ15"/>
    <mergeCell ref="EV26:EW26"/>
    <mergeCell ref="EV27:EW27"/>
    <mergeCell ref="EJ35:EK35"/>
    <mergeCell ref="EH36:EI36"/>
    <mergeCell ref="EL16:EM16"/>
    <mergeCell ref="EN16:EO16"/>
    <mergeCell ref="EP25:EQ25"/>
    <mergeCell ref="EP26:EQ26"/>
    <mergeCell ref="EP27:EQ27"/>
    <mergeCell ref="EP28:EQ28"/>
    <mergeCell ref="FL90:FM90"/>
    <mergeCell ref="FJ71:FK71"/>
    <mergeCell ref="FJ72:FK72"/>
    <mergeCell ref="FF43:FG43"/>
    <mergeCell ref="FF44:FG44"/>
    <mergeCell ref="FF45:FG45"/>
    <mergeCell ref="FF57:FG57"/>
    <mergeCell ref="EX68:EY68"/>
    <mergeCell ref="EZ67:FA67"/>
    <mergeCell ref="EZ68:FA68"/>
    <mergeCell ref="EZ69:FA69"/>
    <mergeCell ref="FB56:FC56"/>
    <mergeCell ref="EZ58:FA58"/>
    <mergeCell ref="FB72:FC72"/>
    <mergeCell ref="FB79:FC79"/>
    <mergeCell ref="EZ71:FA71"/>
    <mergeCell ref="FL46:FM46"/>
    <mergeCell ref="FL47:FM47"/>
    <mergeCell ref="FF90:FG90"/>
    <mergeCell ref="FL43:FM43"/>
    <mergeCell ref="FH48:FI48"/>
    <mergeCell ref="FJ48:FK48"/>
    <mergeCell ref="FH90:FI90"/>
    <mergeCell ref="FJ89:FK89"/>
    <mergeCell ref="FJ90:FK90"/>
    <mergeCell ref="FJ59:FK59"/>
    <mergeCell ref="FF58:FG58"/>
    <mergeCell ref="FB54:FC54"/>
    <mergeCell ref="FL66:FM66"/>
    <mergeCell ref="FL67:FM67"/>
    <mergeCell ref="FL60:FM60"/>
    <mergeCell ref="FJ66:FK66"/>
    <mergeCell ref="FF36:FG36"/>
    <mergeCell ref="FJ45:FK45"/>
    <mergeCell ref="FJ46:FK46"/>
    <mergeCell ref="FJ47:FK47"/>
    <mergeCell ref="FH81:FI81"/>
    <mergeCell ref="FJ109:FK109"/>
    <mergeCell ref="FD100:FE100"/>
    <mergeCell ref="FH108:FI108"/>
    <mergeCell ref="FH109:FI109"/>
    <mergeCell ref="FF89:FG89"/>
    <mergeCell ref="FF87:FG87"/>
    <mergeCell ref="EX81:EY81"/>
    <mergeCell ref="EX45:EY45"/>
    <mergeCell ref="EX35:EY35"/>
    <mergeCell ref="EZ46:FA46"/>
    <mergeCell ref="FH46:FI46"/>
    <mergeCell ref="FF37:FG37"/>
    <mergeCell ref="FH35:FI35"/>
    <mergeCell ref="FH45:FI45"/>
    <mergeCell ref="EX36:EY36"/>
    <mergeCell ref="FF48:FG48"/>
    <mergeCell ref="FB36:FC36"/>
    <mergeCell ref="FJ67:FK67"/>
    <mergeCell ref="FJ68:FK68"/>
    <mergeCell ref="FJ69:FK69"/>
    <mergeCell ref="FJ70:FK70"/>
    <mergeCell ref="FB45:FC45"/>
    <mergeCell ref="ET80:EU80"/>
    <mergeCell ref="EV80:EW80"/>
    <mergeCell ref="EZ80:FA80"/>
    <mergeCell ref="EZ81:FA81"/>
    <mergeCell ref="EZ87:FA87"/>
    <mergeCell ref="EZ88:FA88"/>
    <mergeCell ref="EZ89:FA89"/>
    <mergeCell ref="EZ90:FA90"/>
    <mergeCell ref="FD81:FE81"/>
    <mergeCell ref="FD87:FE87"/>
    <mergeCell ref="FD88:FE88"/>
    <mergeCell ref="FB70:FC70"/>
    <mergeCell ref="FB71:FC71"/>
    <mergeCell ref="FD70:FE70"/>
    <mergeCell ref="FD71:FE71"/>
    <mergeCell ref="FD72:FE72"/>
    <mergeCell ref="FB109:FC109"/>
    <mergeCell ref="EV109:EW109"/>
    <mergeCell ref="EZ70:FA70"/>
    <mergeCell ref="ET72:EU72"/>
    <mergeCell ref="EV72:EW72"/>
    <mergeCell ref="ET79:EU79"/>
    <mergeCell ref="EV79:EW79"/>
    <mergeCell ref="EX79:EY79"/>
    <mergeCell ref="EV71:EW71"/>
    <mergeCell ref="EZ79:FA79"/>
    <mergeCell ref="FD80:FE80"/>
    <mergeCell ref="ET81:EU81"/>
    <mergeCell ref="EV81:EW81"/>
    <mergeCell ref="EZ110:FA110"/>
    <mergeCell ref="EX98:EY98"/>
    <mergeCell ref="FJ110:FK110"/>
    <mergeCell ref="FJ91:FK91"/>
    <mergeCell ref="FB91:FC91"/>
    <mergeCell ref="FF108:FG108"/>
    <mergeCell ref="EZ100:FA100"/>
    <mergeCell ref="FD91:FE91"/>
    <mergeCell ref="FD108:FE108"/>
    <mergeCell ref="FF98:FG98"/>
    <mergeCell ref="FD98:FE98"/>
    <mergeCell ref="FD109:FE109"/>
    <mergeCell ref="FH91:FI91"/>
    <mergeCell ref="FF100:FG100"/>
    <mergeCell ref="FD110:FE110"/>
    <mergeCell ref="FF110:FG110"/>
    <mergeCell ref="FH100:FI100"/>
    <mergeCell ref="FJ100:FK100"/>
    <mergeCell ref="FH110:FI110"/>
    <mergeCell ref="FH107:FI107"/>
    <mergeCell ref="EZ91:FA91"/>
    <mergeCell ref="EZ107:FA107"/>
    <mergeCell ref="EZ108:FA108"/>
    <mergeCell ref="EZ109:FA109"/>
    <mergeCell ref="FF109:FG109"/>
    <mergeCell ref="FB98:FC98"/>
    <mergeCell ref="FB99:FC99"/>
    <mergeCell ref="EZ98:FA98"/>
    <mergeCell ref="EZ99:FA99"/>
    <mergeCell ref="FF107:FG107"/>
    <mergeCell ref="FF91:FG91"/>
    <mergeCell ref="EV110:EW110"/>
    <mergeCell ref="ET109:EU109"/>
    <mergeCell ref="ET98:EU98"/>
    <mergeCell ref="ET99:EU99"/>
    <mergeCell ref="ET100:EU100"/>
    <mergeCell ref="EV98:EW98"/>
    <mergeCell ref="EV99:EW99"/>
    <mergeCell ref="EV100:EW100"/>
    <mergeCell ref="EV107:EW107"/>
    <mergeCell ref="EX99:EY99"/>
    <mergeCell ref="EX100:EY100"/>
    <mergeCell ref="EX107:EY107"/>
    <mergeCell ref="EX108:EY108"/>
    <mergeCell ref="EX109:EY109"/>
    <mergeCell ref="EX110:EY110"/>
    <mergeCell ref="ET110:EU110"/>
    <mergeCell ref="ET87:EU87"/>
    <mergeCell ref="ER56:ES56"/>
    <mergeCell ref="FR71:FS71"/>
    <mergeCell ref="ER79:ES79"/>
    <mergeCell ref="ET48:EU48"/>
    <mergeCell ref="FR55:FS55"/>
    <mergeCell ref="FR56:FS56"/>
    <mergeCell ref="ET54:EU54"/>
    <mergeCell ref="FD54:FE54"/>
    <mergeCell ref="ET55:EU55"/>
    <mergeCell ref="FD55:FE55"/>
    <mergeCell ref="FD107:FE107"/>
    <mergeCell ref="FH99:FI99"/>
    <mergeCell ref="FJ98:FK98"/>
    <mergeCell ref="FJ99:FK99"/>
    <mergeCell ref="FH89:FI89"/>
    <mergeCell ref="EV108:EW108"/>
    <mergeCell ref="ET108:EU108"/>
    <mergeCell ref="FR108:FS108"/>
    <mergeCell ref="ER88:ES88"/>
    <mergeCell ref="EV91:EW91"/>
    <mergeCell ref="EX91:EY91"/>
    <mergeCell ref="ET107:EU107"/>
    <mergeCell ref="FB89:FC89"/>
    <mergeCell ref="FJ107:FK107"/>
    <mergeCell ref="FJ108:FK108"/>
    <mergeCell ref="FB81:FC81"/>
    <mergeCell ref="FB87:FC87"/>
    <mergeCell ref="FD89:FE89"/>
    <mergeCell ref="FD90:FE90"/>
    <mergeCell ref="FH98:FI98"/>
    <mergeCell ref="FL91:FM91"/>
    <mergeCell ref="FH70:FI70"/>
    <mergeCell ref="FL99:FM99"/>
    <mergeCell ref="FB90:FC90"/>
    <mergeCell ref="FB100:FC100"/>
    <mergeCell ref="FR98:FS98"/>
    <mergeCell ref="FR99:FS99"/>
    <mergeCell ref="FB107:FC107"/>
    <mergeCell ref="FB108:FC108"/>
    <mergeCell ref="EV87:EW87"/>
    <mergeCell ref="EX87:EY87"/>
    <mergeCell ref="ET88:EU88"/>
    <mergeCell ref="EV88:EW88"/>
    <mergeCell ref="EX88:EY88"/>
    <mergeCell ref="ET89:EU89"/>
    <mergeCell ref="EV89:EW89"/>
    <mergeCell ref="EX89:EY89"/>
    <mergeCell ref="ER55:ES55"/>
    <mergeCell ref="FN87:FO87"/>
    <mergeCell ref="FN88:FO88"/>
    <mergeCell ref="FN89:FO89"/>
    <mergeCell ref="FN90:FO90"/>
    <mergeCell ref="FN91:FO91"/>
    <mergeCell ref="FL98:FM98"/>
    <mergeCell ref="ET90:EU90"/>
    <mergeCell ref="EV90:EW90"/>
    <mergeCell ref="EX90:EY90"/>
    <mergeCell ref="ET91:EU91"/>
    <mergeCell ref="EV60:EW60"/>
    <mergeCell ref="EX80:EY80"/>
    <mergeCell ref="EZ59:FA59"/>
    <mergeCell ref="EZ60:FA60"/>
    <mergeCell ref="FD56:FE56"/>
    <mergeCell ref="EX69:EY69"/>
    <mergeCell ref="ER110:ES110"/>
    <mergeCell ref="ER80:ES80"/>
    <mergeCell ref="ER81:ES81"/>
    <mergeCell ref="ER87:ES87"/>
    <mergeCell ref="ER107:ES107"/>
    <mergeCell ref="FB44:FC44"/>
    <mergeCell ref="FB110:FC110"/>
    <mergeCell ref="EN48:EO48"/>
    <mergeCell ref="EN46:EO46"/>
    <mergeCell ref="ET59:EU59"/>
    <mergeCell ref="FD59:FE59"/>
    <mergeCell ref="ET60:EU60"/>
    <mergeCell ref="FD60:FE60"/>
    <mergeCell ref="ET66:EU66"/>
    <mergeCell ref="EV66:EW66"/>
    <mergeCell ref="FH66:FI66"/>
    <mergeCell ref="ET67:EU67"/>
    <mergeCell ref="EV67:EW67"/>
    <mergeCell ref="ET68:EU68"/>
    <mergeCell ref="EV68:EW68"/>
    <mergeCell ref="FH68:FI68"/>
    <mergeCell ref="ET69:EU69"/>
    <mergeCell ref="EV69:EW69"/>
    <mergeCell ref="FH69:FI69"/>
    <mergeCell ref="ER66:ES66"/>
    <mergeCell ref="ER67:ES67"/>
    <mergeCell ref="ET58:EU58"/>
    <mergeCell ref="FB66:FC66"/>
    <mergeCell ref="EN47:EO47"/>
    <mergeCell ref="ER108:ES108"/>
    <mergeCell ref="ER109:ES109"/>
    <mergeCell ref="FH67:FI67"/>
    <mergeCell ref="ER89:ES89"/>
    <mergeCell ref="ER90:ES90"/>
    <mergeCell ref="ER91:ES91"/>
    <mergeCell ref="EP88:EQ88"/>
    <mergeCell ref="EJ88:EK88"/>
    <mergeCell ref="EN107:EO107"/>
    <mergeCell ref="EN108:EO108"/>
    <mergeCell ref="EN109:EO109"/>
    <mergeCell ref="ER99:ES99"/>
    <mergeCell ref="ER100:ES100"/>
    <mergeCell ref="EL110:EM110"/>
    <mergeCell ref="EL88:EM88"/>
    <mergeCell ref="EN57:EO57"/>
    <mergeCell ref="EN58:EO58"/>
    <mergeCell ref="FR79:FS79"/>
    <mergeCell ref="EX47:EY47"/>
    <mergeCell ref="EX48:EY48"/>
    <mergeCell ref="EX54:EY54"/>
    <mergeCell ref="EX55:EY55"/>
    <mergeCell ref="EX56:EY56"/>
    <mergeCell ref="EX57:EY57"/>
    <mergeCell ref="EX58:EY58"/>
    <mergeCell ref="EX59:EY59"/>
    <mergeCell ref="EX60:EY60"/>
    <mergeCell ref="EX70:EY70"/>
    <mergeCell ref="EZ48:FA48"/>
    <mergeCell ref="EZ54:FA54"/>
    <mergeCell ref="EZ55:FA55"/>
    <mergeCell ref="EZ56:FA56"/>
    <mergeCell ref="EZ57:FA57"/>
    <mergeCell ref="EV48:EW48"/>
    <mergeCell ref="EV54:EW54"/>
    <mergeCell ref="EH46:EI46"/>
    <mergeCell ref="EH47:EI47"/>
    <mergeCell ref="EH48:EI48"/>
    <mergeCell ref="ED43:EE43"/>
    <mergeCell ref="ED44:EE44"/>
    <mergeCell ref="EF47:EG47"/>
    <mergeCell ref="EF48:EG48"/>
    <mergeCell ref="ED46:EE46"/>
    <mergeCell ref="ED47:EE47"/>
    <mergeCell ref="EF43:EG43"/>
    <mergeCell ref="EF44:EG44"/>
    <mergeCell ref="EF45:EG45"/>
    <mergeCell ref="EF46:EG46"/>
    <mergeCell ref="EH54:EI54"/>
    <mergeCell ref="DZ45:EA45"/>
    <mergeCell ref="ED67:EE67"/>
    <mergeCell ref="ED59:EE59"/>
    <mergeCell ref="EF54:EG54"/>
    <mergeCell ref="EF58:EG58"/>
    <mergeCell ref="EH56:EI56"/>
    <mergeCell ref="EL46:EM46"/>
    <mergeCell ref="EL47:EM47"/>
    <mergeCell ref="DV25:DW25"/>
    <mergeCell ref="DV26:DW26"/>
    <mergeCell ref="DV27:DW27"/>
    <mergeCell ref="DV28:DW28"/>
    <mergeCell ref="EH27:EI27"/>
    <mergeCell ref="EH28:EI28"/>
    <mergeCell ref="EH29:EI29"/>
    <mergeCell ref="EF25:EG25"/>
    <mergeCell ref="EF26:EG26"/>
    <mergeCell ref="EF27:EG27"/>
    <mergeCell ref="EF28:EG28"/>
    <mergeCell ref="EF29:EG29"/>
    <mergeCell ref="EL37:EM37"/>
    <mergeCell ref="ED45:EE45"/>
    <mergeCell ref="EJ44:EK44"/>
    <mergeCell ref="EJ45:EK45"/>
    <mergeCell ref="EJ46:EK46"/>
    <mergeCell ref="EJ47:EK47"/>
    <mergeCell ref="EB26:EC26"/>
    <mergeCell ref="EB27:EC27"/>
    <mergeCell ref="EB28:EC28"/>
    <mergeCell ref="DX25:DY25"/>
    <mergeCell ref="DX26:DY26"/>
    <mergeCell ref="EH35:EI35"/>
    <mergeCell ref="EB35:EC35"/>
    <mergeCell ref="EB36:EC36"/>
    <mergeCell ref="EB37:EC37"/>
    <mergeCell ref="EH26:EI26"/>
    <mergeCell ref="EL44:EM44"/>
    <mergeCell ref="EL45:EM45"/>
    <mergeCell ref="ED89:EE89"/>
    <mergeCell ref="ED90:EE90"/>
    <mergeCell ref="EB98:EC98"/>
    <mergeCell ref="EB89:EC89"/>
    <mergeCell ref="ED70:EE70"/>
    <mergeCell ref="ED71:EE71"/>
    <mergeCell ref="ED72:EE72"/>
    <mergeCell ref="ED79:EE79"/>
    <mergeCell ref="EF60:EG60"/>
    <mergeCell ref="EF66:EG66"/>
    <mergeCell ref="EH57:EI57"/>
    <mergeCell ref="EH58:EI58"/>
    <mergeCell ref="EF56:EG56"/>
    <mergeCell ref="DV109:DW109"/>
    <mergeCell ref="DR60:DS60"/>
    <mergeCell ref="DJ15:DK15"/>
    <mergeCell ref="DL18:DM18"/>
    <mergeCell ref="DJ16:DK16"/>
    <mergeCell ref="DJ17:DK17"/>
    <mergeCell ref="DJ18:DK18"/>
    <mergeCell ref="DP16:DQ16"/>
    <mergeCell ref="DP17:DQ17"/>
    <mergeCell ref="DP18:DQ18"/>
    <mergeCell ref="EB25:EC25"/>
    <mergeCell ref="DX27:DY27"/>
    <mergeCell ref="DX28:DY28"/>
    <mergeCell ref="DP15:DQ15"/>
    <mergeCell ref="DL16:DM16"/>
    <mergeCell ref="DL17:DM17"/>
    <mergeCell ref="DR17:DS17"/>
    <mergeCell ref="DN17:DO17"/>
    <mergeCell ref="ED58:EE58"/>
    <mergeCell ref="CD7:CE7"/>
    <mergeCell ref="CD8:CE8"/>
    <mergeCell ref="CD9:CE9"/>
    <mergeCell ref="CF9:CG9"/>
    <mergeCell ref="DR15:DS15"/>
    <mergeCell ref="DX109:DY109"/>
    <mergeCell ref="DZ91:EA91"/>
    <mergeCell ref="DX90:DY90"/>
    <mergeCell ref="CB7:CC7"/>
    <mergeCell ref="CB8:CC8"/>
    <mergeCell ref="CB9:CC9"/>
    <mergeCell ref="BZ7:CA7"/>
    <mergeCell ref="BZ8:CA8"/>
    <mergeCell ref="BZ9:CA9"/>
    <mergeCell ref="CF18:CG18"/>
    <mergeCell ref="CP26:CQ26"/>
    <mergeCell ref="CN26:CO26"/>
    <mergeCell ref="CB15:CC15"/>
    <mergeCell ref="CB26:CC26"/>
    <mergeCell ref="CB27:CC27"/>
    <mergeCell ref="CJ26:CK26"/>
    <mergeCell ref="CJ25:CK25"/>
    <mergeCell ref="CH25:CI25"/>
    <mergeCell ref="DZ37:EA37"/>
    <mergeCell ref="DZ43:EA43"/>
    <mergeCell ref="DZ44:EA44"/>
    <mergeCell ref="DZ46:EA46"/>
    <mergeCell ref="DZ47:EA47"/>
    <mergeCell ref="DZ48:EA48"/>
    <mergeCell ref="ED87:EE87"/>
    <mergeCell ref="EF100:EG100"/>
    <mergeCell ref="EB90:EC90"/>
    <mergeCell ref="DV89:DW89"/>
    <mergeCell ref="DX87:DY87"/>
    <mergeCell ref="DX88:DY88"/>
    <mergeCell ref="DX81:DY81"/>
    <mergeCell ref="DX89:DY89"/>
    <mergeCell ref="DZ87:EA87"/>
    <mergeCell ref="DX29:DY29"/>
    <mergeCell ref="DH17:DI17"/>
    <mergeCell ref="DH15:DI15"/>
    <mergeCell ref="DH16:DI16"/>
    <mergeCell ref="BP7:BQ7"/>
    <mergeCell ref="BP8:BQ8"/>
    <mergeCell ref="BP9:BQ9"/>
    <mergeCell ref="BV7:BW7"/>
    <mergeCell ref="DP27:DQ27"/>
    <mergeCell ref="DP28:DQ28"/>
    <mergeCell ref="ED37:EE37"/>
    <mergeCell ref="BX8:BY8"/>
    <mergeCell ref="BX9:BY9"/>
    <mergeCell ref="DZ29:EA29"/>
    <mergeCell ref="EB29:EC29"/>
    <mergeCell ref="ED29:EE29"/>
    <mergeCell ref="DZ36:EA36"/>
    <mergeCell ref="BV8:BW8"/>
    <mergeCell ref="BV9:BW9"/>
    <mergeCell ref="DN15:DO15"/>
    <mergeCell ref="DN16:DO16"/>
    <mergeCell ref="DN18:DO18"/>
    <mergeCell ref="DZ25:EA25"/>
    <mergeCell ref="DV110:DW110"/>
    <mergeCell ref="DX46:DY46"/>
    <mergeCell ref="DX47:DY47"/>
    <mergeCell ref="DX48:DY48"/>
    <mergeCell ref="DX54:DY54"/>
    <mergeCell ref="DX55:DY55"/>
    <mergeCell ref="DX56:DY56"/>
    <mergeCell ref="DX57:DY57"/>
    <mergeCell ref="DX58:DY58"/>
    <mergeCell ref="DX59:DY59"/>
    <mergeCell ref="DX60:DY60"/>
    <mergeCell ref="DX66:DY66"/>
    <mergeCell ref="DX67:DY67"/>
    <mergeCell ref="DX68:DY68"/>
    <mergeCell ref="DX69:DY69"/>
    <mergeCell ref="DX70:DY70"/>
    <mergeCell ref="DX71:DY71"/>
    <mergeCell ref="DX72:DY72"/>
    <mergeCell ref="DV91:DW91"/>
    <mergeCell ref="DX80:DY80"/>
    <mergeCell ref="DV48:DW48"/>
    <mergeCell ref="DV55:DW55"/>
    <mergeCell ref="DX108:DY108"/>
    <mergeCell ref="DX99:DY99"/>
    <mergeCell ref="DX107:DY107"/>
    <mergeCell ref="DP72:DQ72"/>
    <mergeCell ref="BR7:BS7"/>
    <mergeCell ref="BR8:BS8"/>
    <mergeCell ref="DF55:DG55"/>
    <mergeCell ref="DJ54:DK54"/>
    <mergeCell ref="CR16:CS16"/>
    <mergeCell ref="CV47:CW47"/>
    <mergeCell ref="CT28:CU28"/>
    <mergeCell ref="DX43:DY43"/>
    <mergeCell ref="DV29:DW29"/>
    <mergeCell ref="DZ35:EA35"/>
    <mergeCell ref="DZ110:EA110"/>
    <mergeCell ref="DZ100:EA100"/>
    <mergeCell ref="DZ107:EA107"/>
    <mergeCell ref="DV44:DW44"/>
    <mergeCell ref="DV45:DW45"/>
    <mergeCell ref="DP108:DQ108"/>
    <mergeCell ref="DP45:DQ45"/>
    <mergeCell ref="DP81:DQ81"/>
    <mergeCell ref="DN36:DO36"/>
    <mergeCell ref="DN46:DO46"/>
    <mergeCell ref="DN47:DO47"/>
    <mergeCell ref="DP88:DQ88"/>
    <mergeCell ref="DP89:DQ89"/>
    <mergeCell ref="DP91:DQ91"/>
    <mergeCell ref="DR66:DS66"/>
    <mergeCell ref="DR80:DS80"/>
    <mergeCell ref="DR72:DS72"/>
    <mergeCell ref="DR100:DS100"/>
    <mergeCell ref="DR67:DS67"/>
    <mergeCell ref="DR68:DS68"/>
    <mergeCell ref="DR69:DS69"/>
    <mergeCell ref="DP54:DQ54"/>
    <mergeCell ref="DR55:DS55"/>
    <mergeCell ref="DN54:DO54"/>
    <mergeCell ref="DL45:DM45"/>
    <mergeCell ref="DL46:DM46"/>
    <mergeCell ref="DJ45:DK45"/>
    <mergeCell ref="CX18:CY18"/>
    <mergeCell ref="DN35:DO35"/>
    <mergeCell ref="BN7:BO7"/>
    <mergeCell ref="BN8:BO8"/>
    <mergeCell ref="BN9:BO9"/>
    <mergeCell ref="DP109:DQ109"/>
    <mergeCell ref="DP110:DQ110"/>
    <mergeCell ref="DP66:DQ66"/>
    <mergeCell ref="DP79:DQ79"/>
    <mergeCell ref="DP87:DQ87"/>
    <mergeCell ref="DP98:DQ98"/>
    <mergeCell ref="DP107:DQ107"/>
    <mergeCell ref="DP55:DQ55"/>
    <mergeCell ref="DP56:DQ56"/>
    <mergeCell ref="DP57:DQ57"/>
    <mergeCell ref="DP58:DQ58"/>
    <mergeCell ref="DP59:DQ59"/>
    <mergeCell ref="DP60:DQ60"/>
    <mergeCell ref="DP67:DQ67"/>
    <mergeCell ref="DP68:DQ68"/>
    <mergeCell ref="DP69:DQ69"/>
    <mergeCell ref="DP70:DQ70"/>
    <mergeCell ref="DP99:DQ99"/>
    <mergeCell ref="DP100:DQ100"/>
    <mergeCell ref="DN87:DO87"/>
    <mergeCell ref="DP71:DQ71"/>
    <mergeCell ref="DN90:DO90"/>
    <mergeCell ref="DN91:DO91"/>
    <mergeCell ref="DN98:DO98"/>
    <mergeCell ref="DN99:DO99"/>
    <mergeCell ref="DN100:DO100"/>
    <mergeCell ref="CR17:CS17"/>
    <mergeCell ref="CJ17:CK17"/>
    <mergeCell ref="DB26:DC26"/>
    <mergeCell ref="CP15:CQ15"/>
    <mergeCell ref="CP16:CQ16"/>
    <mergeCell ref="CT26:CU26"/>
    <mergeCell ref="CP17:CQ17"/>
    <mergeCell ref="CJ18:CK18"/>
    <mergeCell ref="CV26:CW26"/>
    <mergeCell ref="CX27:CY27"/>
    <mergeCell ref="CX26:CY26"/>
    <mergeCell ref="CZ27:DA27"/>
    <mergeCell ref="DB27:DC27"/>
    <mergeCell ref="CR15:CS15"/>
    <mergeCell ref="DL47:DM47"/>
    <mergeCell ref="DB15:DC15"/>
    <mergeCell ref="DB16:DC16"/>
    <mergeCell ref="DB17:DC17"/>
    <mergeCell ref="DH18:DI18"/>
    <mergeCell ref="CJ15:CK15"/>
    <mergeCell ref="CN17:CO17"/>
    <mergeCell ref="CP18:CQ18"/>
    <mergeCell ref="CV15:CW15"/>
    <mergeCell ref="CT16:CU16"/>
    <mergeCell ref="CT18:CU18"/>
    <mergeCell ref="CX16:CY16"/>
    <mergeCell ref="CX17:CY17"/>
    <mergeCell ref="DP48:DQ48"/>
    <mergeCell ref="DN45:DO45"/>
    <mergeCell ref="CZ15:DA15"/>
    <mergeCell ref="DJ28:DK28"/>
    <mergeCell ref="DN37:DO37"/>
    <mergeCell ref="DN43:DO43"/>
    <mergeCell ref="DN44:DO44"/>
    <mergeCell ref="DN48:DO48"/>
    <mergeCell ref="DR46:DS46"/>
    <mergeCell ref="DR47:DS47"/>
    <mergeCell ref="DR48:DS48"/>
    <mergeCell ref="DL28:DM28"/>
    <mergeCell ref="DN28:DO28"/>
    <mergeCell ref="DR35:DS35"/>
    <mergeCell ref="DP35:DQ35"/>
    <mergeCell ref="DP36:DQ36"/>
    <mergeCell ref="DP46:DQ46"/>
    <mergeCell ref="DP37:DQ37"/>
    <mergeCell ref="DP43:DQ43"/>
    <mergeCell ref="DP44:DQ44"/>
    <mergeCell ref="DP47:DQ47"/>
    <mergeCell ref="DR45:DS45"/>
    <mergeCell ref="DP25:DQ25"/>
    <mergeCell ref="DP26:DQ26"/>
    <mergeCell ref="DH48:DI48"/>
    <mergeCell ref="DL15:DM15"/>
    <mergeCell ref="AB15:AC15"/>
    <mergeCell ref="AD15:AE15"/>
    <mergeCell ref="AF15:AG15"/>
    <mergeCell ref="AH15:AI15"/>
    <mergeCell ref="AJ15:AK15"/>
    <mergeCell ref="AL15:AM15"/>
    <mergeCell ref="AN15:AO15"/>
    <mergeCell ref="CB17:CC17"/>
    <mergeCell ref="CT48:CU48"/>
    <mergeCell ref="AN9:AO9"/>
    <mergeCell ref="CZ56:DA56"/>
    <mergeCell ref="DL35:DM35"/>
    <mergeCell ref="DD46:DE46"/>
    <mergeCell ref="CR43:CS43"/>
    <mergeCell ref="BL9:BM9"/>
    <mergeCell ref="DD25:DE25"/>
    <mergeCell ref="DD26:DE26"/>
    <mergeCell ref="DD27:DE27"/>
    <mergeCell ref="DD28:DE28"/>
    <mergeCell ref="DJ46:DK46"/>
    <mergeCell ref="DJ47:DK47"/>
    <mergeCell ref="DJ25:DK25"/>
    <mergeCell ref="DJ26:DK26"/>
    <mergeCell ref="DJ27:DK27"/>
    <mergeCell ref="CX15:CY15"/>
    <mergeCell ref="CT17:CU17"/>
    <mergeCell ref="DJ35:DK35"/>
    <mergeCell ref="CZ18:DA18"/>
    <mergeCell ref="CZ16:DA16"/>
    <mergeCell ref="CZ17:DA17"/>
    <mergeCell ref="DL25:DM25"/>
    <mergeCell ref="BR9:BS9"/>
    <mergeCell ref="AZ8:BA8"/>
    <mergeCell ref="CZ58:DA58"/>
    <mergeCell ref="DJ43:DK43"/>
    <mergeCell ref="CF15:CG15"/>
    <mergeCell ref="CT15:CU15"/>
    <mergeCell ref="DJ36:DK36"/>
    <mergeCell ref="DJ37:DK37"/>
    <mergeCell ref="CV18:CW18"/>
    <mergeCell ref="DF25:DG25"/>
    <mergeCell ref="DF26:DG26"/>
    <mergeCell ref="DF27:DG27"/>
    <mergeCell ref="CD17:CE17"/>
    <mergeCell ref="CL17:CM17"/>
    <mergeCell ref="CV46:CW46"/>
    <mergeCell ref="BH7:BI7"/>
    <mergeCell ref="BH8:BI8"/>
    <mergeCell ref="BH9:BI9"/>
    <mergeCell ref="CR18:CS18"/>
    <mergeCell ref="DH36:DI36"/>
    <mergeCell ref="BF8:BG8"/>
    <mergeCell ref="BF9:BG9"/>
    <mergeCell ref="BF7:BG7"/>
    <mergeCell ref="DH28:DI28"/>
    <mergeCell ref="DJ44:DK44"/>
    <mergeCell ref="DF28:DG28"/>
    <mergeCell ref="CV16:CW16"/>
    <mergeCell ref="BT7:BU7"/>
    <mergeCell ref="BT8:BU8"/>
    <mergeCell ref="BT9:BU9"/>
    <mergeCell ref="BX7:BY7"/>
    <mergeCell ref="CF7:CG7"/>
    <mergeCell ref="CF8:CG8"/>
    <mergeCell ref="DJ48:DK48"/>
    <mergeCell ref="DL54:DM54"/>
    <mergeCell ref="DL48:DM48"/>
    <mergeCell ref="CX47:CY47"/>
    <mergeCell ref="AZ9:BA9"/>
    <mergeCell ref="CL15:CM15"/>
    <mergeCell ref="DL37:DM37"/>
    <mergeCell ref="CN15:CO15"/>
    <mergeCell ref="BJ7:BK7"/>
    <mergeCell ref="BL7:BM7"/>
    <mergeCell ref="BJ8:BK8"/>
    <mergeCell ref="BL8:BM8"/>
    <mergeCell ref="BJ9:BK9"/>
    <mergeCell ref="DL44:DM44"/>
    <mergeCell ref="BB7:BC7"/>
    <mergeCell ref="BB8:BC8"/>
    <mergeCell ref="BB9:BC9"/>
    <mergeCell ref="DL27:DM27"/>
    <mergeCell ref="DL43:DM43"/>
    <mergeCell ref="CV28:CW28"/>
    <mergeCell ref="CZ35:DA35"/>
    <mergeCell ref="DB46:DC46"/>
    <mergeCell ref="DB35:DC35"/>
    <mergeCell ref="DB36:DC36"/>
    <mergeCell ref="CX28:CY28"/>
    <mergeCell ref="CR27:CS27"/>
    <mergeCell ref="DD35:DE35"/>
    <mergeCell ref="DB37:DC37"/>
    <mergeCell ref="BD7:BE7"/>
    <mergeCell ref="CV17:CW17"/>
    <mergeCell ref="CD15:CE15"/>
    <mergeCell ref="CD16:CE16"/>
    <mergeCell ref="CP46:CQ46"/>
    <mergeCell ref="CL47:CM47"/>
    <mergeCell ref="DB66:DC66"/>
    <mergeCell ref="DB55:DC55"/>
    <mergeCell ref="CX55:CY55"/>
    <mergeCell ref="CX37:CY37"/>
    <mergeCell ref="CX36:CY36"/>
    <mergeCell ref="CV66:CW66"/>
    <mergeCell ref="CR28:CS28"/>
    <mergeCell ref="CV36:CW36"/>
    <mergeCell ref="CR26:CS26"/>
    <mergeCell ref="DL36:DM36"/>
    <mergeCell ref="CV48:CW48"/>
    <mergeCell ref="CZ46:DA46"/>
    <mergeCell ref="DF46:DG46"/>
    <mergeCell ref="CZ36:DA36"/>
    <mergeCell ref="DB44:DC44"/>
    <mergeCell ref="DD55:DE55"/>
    <mergeCell ref="DB28:DC28"/>
    <mergeCell ref="CZ28:DA28"/>
    <mergeCell ref="DH44:DI44"/>
    <mergeCell ref="DH45:DI45"/>
    <mergeCell ref="CZ37:DA37"/>
    <mergeCell ref="CZ48:DA48"/>
    <mergeCell ref="DH26:DI26"/>
    <mergeCell ref="DH27:DI27"/>
    <mergeCell ref="CV58:CW58"/>
    <mergeCell ref="CX35:CY35"/>
    <mergeCell ref="CN48:CO48"/>
    <mergeCell ref="DD36:DE36"/>
    <mergeCell ref="DD37:DE37"/>
    <mergeCell ref="DJ57:DK57"/>
    <mergeCell ref="CX109:CY109"/>
    <mergeCell ref="CR109:CS109"/>
    <mergeCell ref="CJ54:CK54"/>
    <mergeCell ref="CL44:CM44"/>
    <mergeCell ref="CF27:CG27"/>
    <mergeCell ref="P36:Q36"/>
    <mergeCell ref="P37:Q37"/>
    <mergeCell ref="H43:I43"/>
    <mergeCell ref="J43:K43"/>
    <mergeCell ref="DD60:DE60"/>
    <mergeCell ref="CV59:CW59"/>
    <mergeCell ref="DB56:DC56"/>
    <mergeCell ref="DB57:DC57"/>
    <mergeCell ref="CZ54:DA54"/>
    <mergeCell ref="DF48:DG48"/>
    <mergeCell ref="DF54:DG54"/>
    <mergeCell ref="CX57:CY57"/>
    <mergeCell ref="CV54:CW54"/>
    <mergeCell ref="CV55:CW55"/>
    <mergeCell ref="DF59:DG59"/>
    <mergeCell ref="DD47:DE47"/>
    <mergeCell ref="DD48:DE48"/>
    <mergeCell ref="CZ47:DA47"/>
    <mergeCell ref="CP43:CQ43"/>
    <mergeCell ref="CR44:CS44"/>
    <mergeCell ref="CR57:CS57"/>
    <mergeCell ref="CR45:CS45"/>
    <mergeCell ref="CP48:CQ48"/>
    <mergeCell ref="CP55:CQ55"/>
    <mergeCell ref="DD43:DE43"/>
    <mergeCell ref="DD44:DE44"/>
    <mergeCell ref="DD45:DE45"/>
    <mergeCell ref="CP109:CQ109"/>
    <mergeCell ref="CP59:CQ59"/>
    <mergeCell ref="CP54:CQ54"/>
    <mergeCell ref="CP56:CQ56"/>
    <mergeCell ref="CT60:CU60"/>
    <mergeCell ref="CL36:CM36"/>
    <mergeCell ref="CP89:CQ89"/>
    <mergeCell ref="CP90:CQ90"/>
    <mergeCell ref="CN54:CO54"/>
    <mergeCell ref="CD45:CE45"/>
    <mergeCell ref="CH37:CI37"/>
    <mergeCell ref="CN80:CO80"/>
    <mergeCell ref="CN81:CO81"/>
    <mergeCell ref="CR72:CS72"/>
    <mergeCell ref="CR80:CS80"/>
    <mergeCell ref="CN79:CO79"/>
    <mergeCell ref="CN107:CO107"/>
    <mergeCell ref="CN88:CO88"/>
    <mergeCell ref="CT89:CU89"/>
    <mergeCell ref="CR54:CS54"/>
    <mergeCell ref="CT43:CU43"/>
    <mergeCell ref="CR66:CS66"/>
    <mergeCell ref="CP57:CQ57"/>
    <mergeCell ref="CT55:CU55"/>
    <mergeCell ref="CT66:CU66"/>
    <mergeCell ref="CP45:CQ45"/>
    <mergeCell ref="CR47:CS47"/>
    <mergeCell ref="CR48:CS48"/>
    <mergeCell ref="CP36:CQ36"/>
    <mergeCell ref="CR46:CS46"/>
    <mergeCell ref="CR58:CS58"/>
    <mergeCell ref="CJ46:CK46"/>
    <mergeCell ref="CN44:CO44"/>
    <mergeCell ref="CN43:CO43"/>
    <mergeCell ref="CN46:CO46"/>
    <mergeCell ref="CT57:CU57"/>
    <mergeCell ref="CT46:CU46"/>
    <mergeCell ref="CN57:CO57"/>
    <mergeCell ref="CN59:CO59"/>
    <mergeCell ref="CN67:CO67"/>
    <mergeCell ref="CP67:CQ67"/>
    <mergeCell ref="CR60:CS60"/>
    <mergeCell ref="CT67:CU67"/>
    <mergeCell ref="CT68:CU68"/>
    <mergeCell ref="CT56:CU56"/>
    <mergeCell ref="CL27:CM27"/>
    <mergeCell ref="CR59:CS59"/>
    <mergeCell ref="CP25:CQ25"/>
    <mergeCell ref="CP47:CQ47"/>
    <mergeCell ref="CL48:CM48"/>
    <mergeCell ref="CL55:CM55"/>
    <mergeCell ref="CL46:CM46"/>
    <mergeCell ref="CP37:CQ37"/>
    <mergeCell ref="CN36:CO36"/>
    <mergeCell ref="CL25:CM25"/>
    <mergeCell ref="CP44:CQ44"/>
    <mergeCell ref="CP58:CQ58"/>
    <mergeCell ref="CT47:CU47"/>
    <mergeCell ref="CP35:CQ35"/>
    <mergeCell ref="CN37:CO37"/>
    <mergeCell ref="CL45:CM45"/>
    <mergeCell ref="CN45:CO45"/>
    <mergeCell ref="CR56:CS56"/>
    <mergeCell ref="CT44:CU44"/>
    <mergeCell ref="CJ47:CK47"/>
    <mergeCell ref="CD54:CE54"/>
    <mergeCell ref="CF80:CG80"/>
    <mergeCell ref="CD80:CE80"/>
    <mergeCell ref="CJ66:CK66"/>
    <mergeCell ref="CB57:CC57"/>
    <mergeCell ref="BZ59:CA59"/>
    <mergeCell ref="CB58:CC58"/>
    <mergeCell ref="CB60:CC60"/>
    <mergeCell ref="CF47:CG47"/>
    <mergeCell ref="BZ48:CA48"/>
    <mergeCell ref="CF60:CG60"/>
    <mergeCell ref="CF79:CG79"/>
    <mergeCell ref="CJ72:CK72"/>
    <mergeCell ref="CF72:CG72"/>
    <mergeCell ref="CD70:CE70"/>
    <mergeCell ref="CB47:CC47"/>
    <mergeCell ref="CD57:CE57"/>
    <mergeCell ref="CJ56:CK56"/>
    <mergeCell ref="CH58:CI58"/>
    <mergeCell ref="CD47:CE47"/>
    <mergeCell ref="BZ47:CA47"/>
    <mergeCell ref="CF55:CG55"/>
    <mergeCell ref="CJ60:CK60"/>
    <mergeCell ref="CP60:CQ60"/>
    <mergeCell ref="CN66:CO66"/>
    <mergeCell ref="BT71:BU71"/>
    <mergeCell ref="BT68:BU68"/>
    <mergeCell ref="CH59:CI59"/>
    <mergeCell ref="CH48:CI48"/>
    <mergeCell ref="BV67:BW67"/>
    <mergeCell ref="BX59:BY59"/>
    <mergeCell ref="BV57:BW57"/>
    <mergeCell ref="CD48:CE48"/>
    <mergeCell ref="CL58:CM58"/>
    <mergeCell ref="CL54:CM54"/>
    <mergeCell ref="CD56:CE56"/>
    <mergeCell ref="CF71:CG71"/>
    <mergeCell ref="CN71:CO71"/>
    <mergeCell ref="BZ66:CA66"/>
    <mergeCell ref="BT58:BU58"/>
    <mergeCell ref="CF68:CG68"/>
    <mergeCell ref="CF69:CG69"/>
    <mergeCell ref="BZ58:CA58"/>
    <mergeCell ref="CJ68:CK68"/>
    <mergeCell ref="CL67:CM67"/>
    <mergeCell ref="CL66:CM66"/>
    <mergeCell ref="CL68:CM68"/>
    <mergeCell ref="CL59:CM59"/>
    <mergeCell ref="CL56:CM56"/>
    <mergeCell ref="CJ48:CK48"/>
    <mergeCell ref="CH67:CI67"/>
    <mergeCell ref="CF48:CG48"/>
    <mergeCell ref="CH66:CI66"/>
    <mergeCell ref="CH57:CI57"/>
    <mergeCell ref="CH55:CI55"/>
    <mergeCell ref="CF54:CG54"/>
    <mergeCell ref="CF57:CG57"/>
    <mergeCell ref="CD69:CE69"/>
    <mergeCell ref="CR67:CS67"/>
    <mergeCell ref="CR55:CS55"/>
    <mergeCell ref="CR68:CS68"/>
    <mergeCell ref="CN58:CO58"/>
    <mergeCell ref="BX67:BY67"/>
    <mergeCell ref="CD59:CE59"/>
    <mergeCell ref="CB54:CC54"/>
    <mergeCell ref="CB55:CC55"/>
    <mergeCell ref="CL60:CM60"/>
    <mergeCell ref="CN56:CO56"/>
    <mergeCell ref="CP66:CQ66"/>
    <mergeCell ref="CD67:CE67"/>
    <mergeCell ref="CL57:CM57"/>
    <mergeCell ref="CF58:CG58"/>
    <mergeCell ref="CD55:CE55"/>
    <mergeCell ref="CJ58:CK58"/>
    <mergeCell ref="CH54:CI54"/>
    <mergeCell ref="CJ55:CK55"/>
    <mergeCell ref="CD68:CE68"/>
    <mergeCell ref="CD60:CE60"/>
    <mergeCell ref="CD66:CE66"/>
    <mergeCell ref="CN60:CO60"/>
    <mergeCell ref="CN55:CO55"/>
    <mergeCell ref="CN69:CO69"/>
    <mergeCell ref="CL69:CM69"/>
    <mergeCell ref="CF66:CG66"/>
    <mergeCell ref="CF59:CG59"/>
    <mergeCell ref="CH60:CI60"/>
    <mergeCell ref="CP68:CQ68"/>
    <mergeCell ref="BX110:BY110"/>
    <mergeCell ref="BX109:BY109"/>
    <mergeCell ref="BV100:BW100"/>
    <mergeCell ref="BT99:BU99"/>
    <mergeCell ref="BV99:BW99"/>
    <mergeCell ref="BV110:BW110"/>
    <mergeCell ref="BX91:BY91"/>
    <mergeCell ref="BT98:BU98"/>
    <mergeCell ref="BX90:BY90"/>
    <mergeCell ref="BT88:BU88"/>
    <mergeCell ref="BV109:BW109"/>
    <mergeCell ref="BX98:BY98"/>
    <mergeCell ref="BX108:BY108"/>
    <mergeCell ref="BX100:BY100"/>
    <mergeCell ref="BT110:BU110"/>
    <mergeCell ref="BZ110:CA110"/>
    <mergeCell ref="BT107:BU107"/>
    <mergeCell ref="BZ107:CA107"/>
    <mergeCell ref="BT108:BU108"/>
    <mergeCell ref="BZ108:CA108"/>
    <mergeCell ref="BT109:BU109"/>
    <mergeCell ref="BZ109:CA109"/>
    <mergeCell ref="BV107:BW107"/>
    <mergeCell ref="BT89:BU89"/>
    <mergeCell ref="BX88:BY88"/>
    <mergeCell ref="BV108:BW108"/>
    <mergeCell ref="BT90:BU90"/>
    <mergeCell ref="BZ90:CA90"/>
    <mergeCell ref="BV88:BW88"/>
    <mergeCell ref="BX107:BY107"/>
    <mergeCell ref="BV89:BW89"/>
    <mergeCell ref="BT91:BU91"/>
    <mergeCell ref="CD58:CE58"/>
    <mergeCell ref="CF88:CG88"/>
    <mergeCell ref="CD72:CE72"/>
    <mergeCell ref="BV71:BW71"/>
    <mergeCell ref="BV70:BW70"/>
    <mergeCell ref="CB56:CC56"/>
    <mergeCell ref="CB59:CC59"/>
    <mergeCell ref="BV59:BW59"/>
    <mergeCell ref="BV72:BW72"/>
    <mergeCell ref="BV80:BW80"/>
    <mergeCell ref="BV81:BW81"/>
    <mergeCell ref="BV68:BW68"/>
    <mergeCell ref="BV79:BW79"/>
    <mergeCell ref="BZ57:CA57"/>
    <mergeCell ref="CL81:CM81"/>
    <mergeCell ref="CL79:CM79"/>
    <mergeCell ref="CL80:CM80"/>
    <mergeCell ref="CD81:CE81"/>
    <mergeCell ref="CJ59:CK59"/>
    <mergeCell ref="CD79:CE79"/>
    <mergeCell ref="CF70:CG70"/>
    <mergeCell ref="CF67:CG67"/>
    <mergeCell ref="BZ67:CA67"/>
    <mergeCell ref="BX66:BY66"/>
    <mergeCell ref="CL72:CM72"/>
    <mergeCell ref="CJ79:CK79"/>
    <mergeCell ref="BZ71:CA71"/>
    <mergeCell ref="BX69:BY69"/>
    <mergeCell ref="BX70:BY70"/>
    <mergeCell ref="BZ88:CA88"/>
    <mergeCell ref="CF56:CG56"/>
    <mergeCell ref="CH56:CI56"/>
    <mergeCell ref="BZ27:CA27"/>
    <mergeCell ref="P8:Q8"/>
    <mergeCell ref="T7:U7"/>
    <mergeCell ref="Z7:AA7"/>
    <mergeCell ref="BT37:BU37"/>
    <mergeCell ref="AH8:AI8"/>
    <mergeCell ref="AH9:AI9"/>
    <mergeCell ref="BT46:BU46"/>
    <mergeCell ref="CN47:CO47"/>
    <mergeCell ref="BZ18:CA18"/>
    <mergeCell ref="CN25:CO25"/>
    <mergeCell ref="BX18:BY18"/>
    <mergeCell ref="CN28:CO28"/>
    <mergeCell ref="CR37:CS37"/>
    <mergeCell ref="CR35:CS35"/>
    <mergeCell ref="CN27:CO27"/>
    <mergeCell ref="CL28:CM28"/>
    <mergeCell ref="BV43:BW43"/>
    <mergeCell ref="BV28:BW28"/>
    <mergeCell ref="BR25:BS25"/>
    <mergeCell ref="CB16:CC16"/>
    <mergeCell ref="BR27:BS27"/>
    <mergeCell ref="BX43:BY43"/>
    <mergeCell ref="BZ15:CA15"/>
    <mergeCell ref="BZ16:CA16"/>
    <mergeCell ref="CN35:CO35"/>
    <mergeCell ref="CR36:CS36"/>
    <mergeCell ref="BZ43:CA43"/>
    <mergeCell ref="AP7:AQ7"/>
    <mergeCell ref="AP8:AQ8"/>
    <mergeCell ref="AB7:AC7"/>
    <mergeCell ref="CH47:CI47"/>
    <mergeCell ref="B48:E48"/>
    <mergeCell ref="BZ55:CA55"/>
    <mergeCell ref="BT43:BU43"/>
    <mergeCell ref="CD46:CE46"/>
    <mergeCell ref="CD37:CE37"/>
    <mergeCell ref="CB36:CC36"/>
    <mergeCell ref="AP9:AQ9"/>
    <mergeCell ref="BF15:BG15"/>
    <mergeCell ref="AN7:AO7"/>
    <mergeCell ref="CB48:CC48"/>
    <mergeCell ref="BT26:BU26"/>
    <mergeCell ref="BT28:BU28"/>
    <mergeCell ref="BV26:BW26"/>
    <mergeCell ref="BV27:BW27"/>
    <mergeCell ref="BT44:BU44"/>
    <mergeCell ref="BV37:BW37"/>
    <mergeCell ref="BZ44:CA44"/>
    <mergeCell ref="CB43:CC43"/>
    <mergeCell ref="BZ46:CA46"/>
    <mergeCell ref="BX36:BY36"/>
    <mergeCell ref="BX37:BY37"/>
    <mergeCell ref="BV44:BW44"/>
    <mergeCell ref="BX47:BY47"/>
    <mergeCell ref="BV36:BW36"/>
    <mergeCell ref="BT15:BU15"/>
    <mergeCell ref="BR18:BS18"/>
    <mergeCell ref="CB46:CC46"/>
    <mergeCell ref="CD43:CE43"/>
    <mergeCell ref="CD44:CE44"/>
    <mergeCell ref="CB44:CC44"/>
    <mergeCell ref="CB35:CC35"/>
    <mergeCell ref="CD25:CE25"/>
    <mergeCell ref="B87:E87"/>
    <mergeCell ref="B89:E89"/>
    <mergeCell ref="V7:W7"/>
    <mergeCell ref="AB8:AC8"/>
    <mergeCell ref="BZ45:CA45"/>
    <mergeCell ref="BV45:BW45"/>
    <mergeCell ref="BV46:BW46"/>
    <mergeCell ref="BV47:BW47"/>
    <mergeCell ref="BX48:BY48"/>
    <mergeCell ref="AN8:AO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T67:BU67"/>
    <mergeCell ref="X7:Y7"/>
    <mergeCell ref="X8:Y8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B81:E81"/>
    <mergeCell ref="B67:E67"/>
    <mergeCell ref="B44:E44"/>
    <mergeCell ref="B17:E17"/>
    <mergeCell ref="B93:C93"/>
    <mergeCell ref="B88:E88"/>
    <mergeCell ref="B82:C82"/>
    <mergeCell ref="T9:U9"/>
    <mergeCell ref="R9:S9"/>
    <mergeCell ref="BP28:BQ28"/>
    <mergeCell ref="BV54:BW54"/>
    <mergeCell ref="BX56:BY56"/>
    <mergeCell ref="BT36:BU36"/>
    <mergeCell ref="BX57:BY57"/>
    <mergeCell ref="BT59:BU59"/>
    <mergeCell ref="BT60:BU60"/>
    <mergeCell ref="BX46:BY46"/>
    <mergeCell ref="BP25:BQ25"/>
    <mergeCell ref="R7:S7"/>
    <mergeCell ref="P7:Q7"/>
    <mergeCell ref="BT55:BU55"/>
    <mergeCell ref="BV55:BW55"/>
    <mergeCell ref="P9:Q9"/>
    <mergeCell ref="BT48:BU48"/>
    <mergeCell ref="BT47:BU47"/>
    <mergeCell ref="BT27:BU27"/>
    <mergeCell ref="BX54:BY54"/>
    <mergeCell ref="BX55:BY55"/>
    <mergeCell ref="BV58:BW58"/>
    <mergeCell ref="AH7:AI7"/>
    <mergeCell ref="AF7:AG7"/>
    <mergeCell ref="AF8:AG8"/>
    <mergeCell ref="BN18:BO18"/>
    <mergeCell ref="V8:W8"/>
    <mergeCell ref="BB15:BC15"/>
    <mergeCell ref="BB16:BC16"/>
    <mergeCell ref="AV7:AW7"/>
    <mergeCell ref="AV9:AW9"/>
    <mergeCell ref="AZ7:BA7"/>
    <mergeCell ref="BV69:BW69"/>
    <mergeCell ref="BT56:BU56"/>
    <mergeCell ref="BX35:BY35"/>
    <mergeCell ref="B25:E25"/>
    <mergeCell ref="B61:C61"/>
    <mergeCell ref="B57:E57"/>
    <mergeCell ref="BT66:BU66"/>
    <mergeCell ref="B73:C73"/>
    <mergeCell ref="BV56:BW56"/>
    <mergeCell ref="BX58:BY58"/>
    <mergeCell ref="BT54:BU54"/>
    <mergeCell ref="BV60:BW60"/>
    <mergeCell ref="BV48:BW48"/>
    <mergeCell ref="BR28:BS28"/>
    <mergeCell ref="BV35:BW35"/>
    <mergeCell ref="BT35:BU35"/>
    <mergeCell ref="BP27:BQ27"/>
    <mergeCell ref="BX44:BY44"/>
    <mergeCell ref="BX71:BY71"/>
    <mergeCell ref="BT69:BU69"/>
    <mergeCell ref="BX60:BY60"/>
    <mergeCell ref="BT45:BU45"/>
    <mergeCell ref="BT70:BU70"/>
    <mergeCell ref="BV66:BW66"/>
    <mergeCell ref="AH25:AI25"/>
    <mergeCell ref="AJ25:AK25"/>
    <mergeCell ref="B43:E43"/>
    <mergeCell ref="AB27:AC27"/>
    <mergeCell ref="AD27:AE27"/>
    <mergeCell ref="AF25:AG25"/>
    <mergeCell ref="BT72:BU72"/>
    <mergeCell ref="L59:M59"/>
    <mergeCell ref="X9:Y9"/>
    <mergeCell ref="AD8:AE8"/>
    <mergeCell ref="BL16:BM16"/>
    <mergeCell ref="BL17:BM17"/>
    <mergeCell ref="BN16:BO16"/>
    <mergeCell ref="BH17:BI17"/>
    <mergeCell ref="BD15:BE15"/>
    <mergeCell ref="BB18:BC18"/>
    <mergeCell ref="BD18:BE18"/>
    <mergeCell ref="BF18:BG18"/>
    <mergeCell ref="BF17:BG17"/>
    <mergeCell ref="BH16:BI16"/>
    <mergeCell ref="BD17:BE17"/>
    <mergeCell ref="BH18:BI18"/>
    <mergeCell ref="BD16:BE16"/>
    <mergeCell ref="R8:S8"/>
    <mergeCell ref="BJ18:BK18"/>
    <mergeCell ref="BL18:BM18"/>
    <mergeCell ref="T8:U8"/>
    <mergeCell ref="V9:W9"/>
    <mergeCell ref="AJ8:AK8"/>
    <mergeCell ref="Z8:AA8"/>
    <mergeCell ref="Z9:AA9"/>
    <mergeCell ref="AD9:AE9"/>
    <mergeCell ref="AB9:AC9"/>
    <mergeCell ref="AJ9:AK9"/>
    <mergeCell ref="BN15:BO15"/>
    <mergeCell ref="BB17:BC17"/>
    <mergeCell ref="AR8:AS8"/>
    <mergeCell ref="AR9:AS9"/>
    <mergeCell ref="AX8:AY8"/>
    <mergeCell ref="AX9:AY9"/>
    <mergeCell ref="BT80:BU80"/>
    <mergeCell ref="BT79:BU79"/>
    <mergeCell ref="B29:C29"/>
    <mergeCell ref="BF16:BG16"/>
    <mergeCell ref="BL15:BM15"/>
    <mergeCell ref="BV18:BW18"/>
    <mergeCell ref="BT57:BU57"/>
    <mergeCell ref="BT25:BU25"/>
    <mergeCell ref="BP26:BQ26"/>
    <mergeCell ref="B11:C11"/>
    <mergeCell ref="BR26:BS26"/>
    <mergeCell ref="B18:E18"/>
    <mergeCell ref="B16:E16"/>
    <mergeCell ref="BX72:BY72"/>
    <mergeCell ref="BX80:BY80"/>
    <mergeCell ref="BZ60:CA60"/>
    <mergeCell ref="BZ25:CA25"/>
    <mergeCell ref="BJ17:BK17"/>
    <mergeCell ref="BR15:BS15"/>
    <mergeCell ref="BR16:BS16"/>
    <mergeCell ref="BR17:BS17"/>
    <mergeCell ref="BZ56:CA56"/>
    <mergeCell ref="BZ35:CA35"/>
    <mergeCell ref="BZ54:CA54"/>
    <mergeCell ref="BH15:BI15"/>
    <mergeCell ref="BJ15:BK15"/>
    <mergeCell ref="BJ16:BK16"/>
    <mergeCell ref="BP15:BQ15"/>
    <mergeCell ref="BV25:BW25"/>
    <mergeCell ref="BX26:BY26"/>
    <mergeCell ref="BZ26:CA26"/>
    <mergeCell ref="BN17:BO17"/>
    <mergeCell ref="AL7:AM7"/>
    <mergeCell ref="AL8:AM8"/>
    <mergeCell ref="AL9:AM9"/>
    <mergeCell ref="AJ7:AK7"/>
    <mergeCell ref="AD7:AE7"/>
    <mergeCell ref="CJ27:CK27"/>
    <mergeCell ref="CD35:CE35"/>
    <mergeCell ref="CH35:CI35"/>
    <mergeCell ref="CL37:CM37"/>
    <mergeCell ref="CL29:CM29"/>
    <mergeCell ref="BV16:BW16"/>
    <mergeCell ref="BV17:BW17"/>
    <mergeCell ref="CJ28:CK28"/>
    <mergeCell ref="CF35:CG35"/>
    <mergeCell ref="CF36:CG36"/>
    <mergeCell ref="BP16:BQ16"/>
    <mergeCell ref="AF9:AG9"/>
    <mergeCell ref="BV15:BW15"/>
    <mergeCell ref="BX15:BY15"/>
    <mergeCell ref="BX16:BY16"/>
    <mergeCell ref="CL26:CM26"/>
    <mergeCell ref="BX17:BY17"/>
    <mergeCell ref="BZ17:CA17"/>
    <mergeCell ref="CF25:CG25"/>
    <mergeCell ref="CH27:CI27"/>
    <mergeCell ref="BZ36:CA36"/>
    <mergeCell ref="BZ37:CA37"/>
    <mergeCell ref="CF28:CG28"/>
    <mergeCell ref="CH18:CI18"/>
    <mergeCell ref="AR7:AS7"/>
    <mergeCell ref="AX7:AY7"/>
    <mergeCell ref="BT18:BU18"/>
    <mergeCell ref="CJ36:CK36"/>
    <mergeCell ref="CJ37:CK37"/>
    <mergeCell ref="CB28:CC28"/>
    <mergeCell ref="CL43:CM43"/>
    <mergeCell ref="CH45:CI45"/>
    <mergeCell ref="CF26:CG26"/>
    <mergeCell ref="CH26:CI26"/>
    <mergeCell ref="AL25:AM25"/>
    <mergeCell ref="AN25:AO25"/>
    <mergeCell ref="AP25:AQ25"/>
    <mergeCell ref="CL18:CM18"/>
    <mergeCell ref="BP17:BQ17"/>
    <mergeCell ref="BX28:BY28"/>
    <mergeCell ref="CL35:CM35"/>
    <mergeCell ref="CD28:CE28"/>
    <mergeCell ref="BX27:BY27"/>
    <mergeCell ref="CH28:CI28"/>
    <mergeCell ref="CB25:CC25"/>
    <mergeCell ref="BX25:BY25"/>
    <mergeCell ref="CH43:CI43"/>
    <mergeCell ref="CB37:CC37"/>
    <mergeCell ref="CJ43:CK43"/>
    <mergeCell ref="CJ45:CK4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X45:BY4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CH46:CI46"/>
    <mergeCell ref="CH44:CI44"/>
    <mergeCell ref="BZ28:CA28"/>
    <mergeCell ref="CJ57:CK57"/>
    <mergeCell ref="CJ67:CK67"/>
    <mergeCell ref="CH69:CI69"/>
    <mergeCell ref="CH71:CI71"/>
    <mergeCell ref="CF45:CG45"/>
    <mergeCell ref="CH15:CI15"/>
    <mergeCell ref="CH16:CI16"/>
    <mergeCell ref="AP15:AQ15"/>
    <mergeCell ref="AR15:AS15"/>
    <mergeCell ref="J59:K59"/>
    <mergeCell ref="BP18:BQ18"/>
    <mergeCell ref="CF37:CG37"/>
    <mergeCell ref="CF43:CG43"/>
    <mergeCell ref="CF44:CG44"/>
    <mergeCell ref="CH36:CI36"/>
    <mergeCell ref="CD26:CE26"/>
    <mergeCell ref="BT16:BU16"/>
    <mergeCell ref="BT17:BU17"/>
    <mergeCell ref="CB45:CC45"/>
    <mergeCell ref="CF46:CG46"/>
    <mergeCell ref="CD36:CE36"/>
    <mergeCell ref="CJ44:CK44"/>
    <mergeCell ref="CJ35:CK35"/>
    <mergeCell ref="CD27:CE27"/>
    <mergeCell ref="CB68:CC68"/>
    <mergeCell ref="CB71:CC71"/>
    <mergeCell ref="CB70:CC70"/>
    <mergeCell ref="CJ80:CK80"/>
    <mergeCell ref="CH99:CI99"/>
    <mergeCell ref="CH87:CI87"/>
    <mergeCell ref="CD98:CE98"/>
    <mergeCell ref="CH108:CI108"/>
    <mergeCell ref="CD108:CE108"/>
    <mergeCell ref="CD107:CE107"/>
    <mergeCell ref="CH79:CI79"/>
    <mergeCell ref="CJ91:CK91"/>
    <mergeCell ref="CJ107:CK107"/>
    <mergeCell ref="CJ88:CK88"/>
    <mergeCell ref="CJ89:CK89"/>
    <mergeCell ref="CH81:CI81"/>
    <mergeCell ref="CF90:CG90"/>
    <mergeCell ref="CJ87:CK87"/>
    <mergeCell ref="CB107:CC107"/>
    <mergeCell ref="CD89:CE89"/>
    <mergeCell ref="CJ81:CK81"/>
    <mergeCell ref="CH107:CI107"/>
    <mergeCell ref="CH88:CI88"/>
    <mergeCell ref="CH89:CI89"/>
    <mergeCell ref="CH90:CI90"/>
    <mergeCell ref="CF107:CG107"/>
    <mergeCell ref="CB79:CC79"/>
    <mergeCell ref="CB110:CC110"/>
    <mergeCell ref="CB91:CC91"/>
    <mergeCell ref="CD109:CE109"/>
    <mergeCell ref="CB109:CC109"/>
    <mergeCell ref="CF108:CG108"/>
    <mergeCell ref="CF109:CG109"/>
    <mergeCell ref="CD110:CE110"/>
    <mergeCell ref="CB98:CC98"/>
    <mergeCell ref="CH100:CI100"/>
    <mergeCell ref="CJ100:CK100"/>
    <mergeCell ref="CF99:CG99"/>
    <mergeCell ref="CJ108:CK108"/>
    <mergeCell ref="CB108:CC108"/>
    <mergeCell ref="CJ90:CK90"/>
    <mergeCell ref="CD100:CE100"/>
    <mergeCell ref="CD88:CE88"/>
    <mergeCell ref="CP110:CQ110"/>
    <mergeCell ref="CN110:CO110"/>
    <mergeCell ref="CL110:CM110"/>
    <mergeCell ref="CL107:CM107"/>
    <mergeCell ref="CJ110:CK110"/>
    <mergeCell ref="CJ109:CK109"/>
    <mergeCell ref="CL108:CM108"/>
    <mergeCell ref="CH110:CI110"/>
    <mergeCell ref="CH109:CI109"/>
    <mergeCell ref="CL88:CM88"/>
    <mergeCell ref="CF110:CG110"/>
    <mergeCell ref="CF98:CG98"/>
    <mergeCell ref="CF91:CG91"/>
    <mergeCell ref="CB90:CC90"/>
    <mergeCell ref="CD91:CE91"/>
    <mergeCell ref="CH98:CI98"/>
    <mergeCell ref="CL109:CM109"/>
    <mergeCell ref="CX110:CY110"/>
    <mergeCell ref="CT109:CU109"/>
    <mergeCell ref="CV109:CW109"/>
    <mergeCell ref="CN109:CO109"/>
    <mergeCell ref="CP107:CQ107"/>
    <mergeCell ref="CP99:CQ99"/>
    <mergeCell ref="CN90:CO90"/>
    <mergeCell ref="DD70:DE70"/>
    <mergeCell ref="DD58:DE58"/>
    <mergeCell ref="DD59:DE59"/>
    <mergeCell ref="CX81:CY81"/>
    <mergeCell ref="CZ80:DA80"/>
    <mergeCell ref="DB80:DC80"/>
    <mergeCell ref="CR110:CS110"/>
    <mergeCell ref="CT110:CU110"/>
    <mergeCell ref="CV110:CW110"/>
    <mergeCell ref="CX91:CY91"/>
    <mergeCell ref="CT98:CU98"/>
    <mergeCell ref="CP98:CQ98"/>
    <mergeCell ref="CR98:CS98"/>
    <mergeCell ref="CR100:CS100"/>
    <mergeCell ref="CN99:CO99"/>
    <mergeCell ref="CP108:CQ108"/>
    <mergeCell ref="CT108:CU108"/>
    <mergeCell ref="CV108:CW108"/>
    <mergeCell ref="CP81:CQ81"/>
    <mergeCell ref="CR70:CS70"/>
    <mergeCell ref="CP71:CQ71"/>
    <mergeCell ref="CR71:CS71"/>
    <mergeCell ref="CL70:CM70"/>
    <mergeCell ref="CL71:CM71"/>
    <mergeCell ref="DH68:DI68"/>
    <mergeCell ref="CN108:CO108"/>
    <mergeCell ref="CR108:CS108"/>
    <mergeCell ref="CT91:CU91"/>
    <mergeCell ref="CR91:CS91"/>
    <mergeCell ref="CR99:CS99"/>
    <mergeCell ref="CT100:CU100"/>
    <mergeCell ref="CV98:CW98"/>
    <mergeCell ref="CT107:CU107"/>
    <mergeCell ref="CV107:CW107"/>
    <mergeCell ref="CV99:CW99"/>
    <mergeCell ref="CR107:CS107"/>
    <mergeCell ref="CV100:CW100"/>
    <mergeCell ref="CB18:CC18"/>
    <mergeCell ref="CD18:CE18"/>
    <mergeCell ref="DF43:DG43"/>
    <mergeCell ref="CZ45:DA45"/>
    <mergeCell ref="CZ55:DA55"/>
    <mergeCell ref="DB70:DC70"/>
    <mergeCell ref="DF36:DG36"/>
    <mergeCell ref="DF37:DG37"/>
    <mergeCell ref="DB45:DC45"/>
    <mergeCell ref="CX68:CY68"/>
    <mergeCell ref="CX69:CY69"/>
    <mergeCell ref="CZ72:DA72"/>
    <mergeCell ref="CZ79:DA79"/>
    <mergeCell ref="CZ68:DA68"/>
    <mergeCell ref="DB68:DC68"/>
    <mergeCell ref="DD66:DE66"/>
    <mergeCell ref="CZ43:DA43"/>
    <mergeCell ref="CZ57:DA57"/>
    <mergeCell ref="CT90:CU90"/>
    <mergeCell ref="DD54:DE54"/>
    <mergeCell ref="DF35:DG35"/>
    <mergeCell ref="DD68:DE68"/>
    <mergeCell ref="CZ25:DA25"/>
    <mergeCell ref="CZ26:DA26"/>
    <mergeCell ref="CX25:CY25"/>
    <mergeCell ref="CZ60:DA60"/>
    <mergeCell ref="CZ67:DA67"/>
    <mergeCell ref="DB67:DC67"/>
    <mergeCell ref="DB54:DC54"/>
    <mergeCell ref="DD57:DE57"/>
    <mergeCell ref="CZ59:DA59"/>
    <mergeCell ref="CZ66:DA66"/>
    <mergeCell ref="CX98:CY98"/>
    <mergeCell ref="CT99:CU99"/>
    <mergeCell ref="CV71:CW71"/>
    <mergeCell ref="CV70:CW70"/>
    <mergeCell ref="CT71:CU71"/>
    <mergeCell ref="CT69:CU69"/>
    <mergeCell ref="CX46:CY46"/>
    <mergeCell ref="DF47:DG47"/>
    <mergeCell ref="DF60:DG60"/>
    <mergeCell ref="CV43:CW43"/>
    <mergeCell ref="CX71:CY71"/>
    <mergeCell ref="CX70:CY70"/>
    <mergeCell ref="CX45:CY45"/>
    <mergeCell ref="DB25:DC25"/>
    <mergeCell ref="DF44:DG44"/>
    <mergeCell ref="DF45:DG45"/>
    <mergeCell ref="CV90:CW90"/>
    <mergeCell ref="CT36:CU36"/>
    <mergeCell ref="CT37:CU37"/>
    <mergeCell ref="DL60:DM60"/>
    <mergeCell ref="DB18:DC18"/>
    <mergeCell ref="DF15:DG15"/>
    <mergeCell ref="DF16:DG16"/>
    <mergeCell ref="DF17:DG17"/>
    <mergeCell ref="DF18:DG18"/>
    <mergeCell ref="AV15:AW15"/>
    <mergeCell ref="AX15:AY15"/>
    <mergeCell ref="DV67:DW67"/>
    <mergeCell ref="DT66:DU66"/>
    <mergeCell ref="DT67:DU67"/>
    <mergeCell ref="DB47:DC47"/>
    <mergeCell ref="DB48:DC48"/>
    <mergeCell ref="DH57:DI57"/>
    <mergeCell ref="DH58:DI58"/>
    <mergeCell ref="CL16:CM16"/>
    <mergeCell ref="AT7:AU7"/>
    <mergeCell ref="AT8:AU8"/>
    <mergeCell ref="AT9:AU9"/>
    <mergeCell ref="CH17:CI17"/>
    <mergeCell ref="CF17:CG17"/>
    <mergeCell ref="CV25:CW25"/>
    <mergeCell ref="DF56:DG56"/>
    <mergeCell ref="CF16:CG16"/>
    <mergeCell ref="CJ16:CK16"/>
    <mergeCell ref="DB43:DC43"/>
    <mergeCell ref="CZ44:DA44"/>
    <mergeCell ref="AT15:AU15"/>
    <mergeCell ref="CV45:CW45"/>
    <mergeCell ref="CV44:CW44"/>
    <mergeCell ref="CT45:CU45"/>
    <mergeCell ref="CV57:CW57"/>
    <mergeCell ref="BD8:BE8"/>
    <mergeCell ref="BD9:BE9"/>
    <mergeCell ref="AV8:AW8"/>
    <mergeCell ref="CX66:CY66"/>
    <mergeCell ref="CX67:CY67"/>
    <mergeCell ref="CX48:CY48"/>
    <mergeCell ref="CX59:CY59"/>
    <mergeCell ref="CX60:CY60"/>
    <mergeCell ref="CT27:CU27"/>
    <mergeCell ref="CX43:CY43"/>
    <mergeCell ref="CX44:CY44"/>
    <mergeCell ref="DH54:DI54"/>
    <mergeCell ref="DH43:DI43"/>
    <mergeCell ref="DH60:DI60"/>
    <mergeCell ref="DF68:DG68"/>
    <mergeCell ref="CV68:CW68"/>
    <mergeCell ref="CT58:CU58"/>
    <mergeCell ref="CR25:CS25"/>
    <mergeCell ref="CT35:CU35"/>
    <mergeCell ref="CV37:CW37"/>
    <mergeCell ref="CV35:CW35"/>
    <mergeCell ref="CT25:CU25"/>
    <mergeCell ref="DD56:DE56"/>
    <mergeCell ref="DH46:DI46"/>
    <mergeCell ref="DD67:DE67"/>
    <mergeCell ref="DH35:DI35"/>
    <mergeCell ref="DH47:DI47"/>
    <mergeCell ref="CT54:CU54"/>
    <mergeCell ref="DB58:DC58"/>
    <mergeCell ref="DB59:DC59"/>
    <mergeCell ref="DB60:DC60"/>
    <mergeCell ref="DH59:DI59"/>
    <mergeCell ref="CT59:CU59"/>
    <mergeCell ref="CT70:CU70"/>
    <mergeCell ref="CV80:CW80"/>
    <mergeCell ref="CT80:CU80"/>
    <mergeCell ref="CP27:CQ27"/>
    <mergeCell ref="CP28:CQ28"/>
    <mergeCell ref="CV56:CW56"/>
    <mergeCell ref="CZ108:DA108"/>
    <mergeCell ref="CX108:CY108"/>
    <mergeCell ref="CZ109:DA109"/>
    <mergeCell ref="CZ110:DA110"/>
    <mergeCell ref="CT87:CU87"/>
    <mergeCell ref="CT88:CU88"/>
    <mergeCell ref="CZ107:DA107"/>
    <mergeCell ref="CV67:CW67"/>
    <mergeCell ref="CV69:CW69"/>
    <mergeCell ref="CZ81:DA81"/>
    <mergeCell ref="CZ71:DA71"/>
    <mergeCell ref="CX54:CY54"/>
    <mergeCell ref="CX56:CY56"/>
    <mergeCell ref="CX58:CY58"/>
    <mergeCell ref="CZ69:DA69"/>
    <mergeCell ref="CZ70:DA70"/>
    <mergeCell ref="CX79:CY79"/>
    <mergeCell ref="CX80:CY80"/>
    <mergeCell ref="CX100:CY100"/>
    <mergeCell ref="CX99:CY99"/>
    <mergeCell ref="CX90:CY90"/>
    <mergeCell ref="CV60:CW60"/>
    <mergeCell ref="CV27:CW27"/>
    <mergeCell ref="CP70:CQ70"/>
    <mergeCell ref="CP72:CQ72"/>
    <mergeCell ref="CB81:CC81"/>
    <mergeCell ref="BZ80:CA80"/>
    <mergeCell ref="CB80:CC80"/>
    <mergeCell ref="BZ81:CA81"/>
    <mergeCell ref="CB72:CC72"/>
    <mergeCell ref="BX79:BY79"/>
    <mergeCell ref="BZ72:CA72"/>
    <mergeCell ref="BZ79:CA79"/>
    <mergeCell ref="BZ69:CA69"/>
    <mergeCell ref="CB88:CC88"/>
    <mergeCell ref="BX89:BY89"/>
    <mergeCell ref="BX87:BY87"/>
    <mergeCell ref="BZ68:CA68"/>
    <mergeCell ref="CT72:CU72"/>
    <mergeCell ref="DB69:DC69"/>
    <mergeCell ref="CN89:CO89"/>
    <mergeCell ref="CL89:CM89"/>
    <mergeCell ref="CF81:CG81"/>
    <mergeCell ref="CH80:CI80"/>
    <mergeCell ref="CB87:CC87"/>
    <mergeCell ref="CH70:CI70"/>
    <mergeCell ref="BX81:BY81"/>
    <mergeCell ref="CX72:CY72"/>
    <mergeCell ref="CV72:CW72"/>
    <mergeCell ref="BX68:BY68"/>
    <mergeCell ref="CP69:CQ69"/>
    <mergeCell ref="CN68:CO68"/>
    <mergeCell ref="CR69:CS69"/>
    <mergeCell ref="CN70:CO70"/>
    <mergeCell ref="DD110:DE110"/>
    <mergeCell ref="DD79:DE79"/>
    <mergeCell ref="DD80:DE80"/>
    <mergeCell ref="DD81:DE81"/>
    <mergeCell ref="DD87:DE87"/>
    <mergeCell ref="DD88:DE88"/>
    <mergeCell ref="DD89:DE89"/>
    <mergeCell ref="DD98:DE98"/>
    <mergeCell ref="DD71:DE71"/>
    <mergeCell ref="DD72:DE72"/>
    <mergeCell ref="DD107:DE107"/>
    <mergeCell ref="DD108:DE108"/>
    <mergeCell ref="DB108:DC108"/>
    <mergeCell ref="DB109:DC109"/>
    <mergeCell ref="DB110:DC110"/>
    <mergeCell ref="DB100:DC100"/>
    <mergeCell ref="DD100:DE100"/>
    <mergeCell ref="DB98:DC98"/>
    <mergeCell ref="DB88:DC88"/>
    <mergeCell ref="DB89:DC89"/>
    <mergeCell ref="DD90:DE90"/>
    <mergeCell ref="DD91:DE91"/>
    <mergeCell ref="DD99:DE99"/>
    <mergeCell ref="DB99:DC99"/>
    <mergeCell ref="DB90:DC90"/>
    <mergeCell ref="DB79:DC79"/>
    <mergeCell ref="DB91:DC91"/>
    <mergeCell ref="DB107:DC107"/>
    <mergeCell ref="DD109:DE109"/>
    <mergeCell ref="DB81:DC81"/>
    <mergeCell ref="DB71:DC71"/>
    <mergeCell ref="DB72:DC72"/>
    <mergeCell ref="BT81:BU81"/>
    <mergeCell ref="CN72:CO72"/>
    <mergeCell ref="CR81:CS81"/>
    <mergeCell ref="CT79:CU79"/>
    <mergeCell ref="CV79:CW79"/>
    <mergeCell ref="CZ91:DA91"/>
    <mergeCell ref="BZ87:CA87"/>
    <mergeCell ref="BZ98:CA98"/>
    <mergeCell ref="BV91:BW91"/>
    <mergeCell ref="CZ89:DA89"/>
    <mergeCell ref="CZ100:DA100"/>
    <mergeCell ref="CL100:CM100"/>
    <mergeCell ref="CN100:CO100"/>
    <mergeCell ref="CP100:CQ100"/>
    <mergeCell ref="BT100:BU100"/>
    <mergeCell ref="CF100:CG100"/>
    <mergeCell ref="CJ99:CK99"/>
    <mergeCell ref="CL99:CM99"/>
    <mergeCell ref="CL91:CM91"/>
    <mergeCell ref="CV89:CW89"/>
    <mergeCell ref="CL98:CM98"/>
    <mergeCell ref="CZ98:DA98"/>
    <mergeCell ref="CV81:CW81"/>
    <mergeCell ref="CN87:CO87"/>
    <mergeCell ref="CR79:CS79"/>
    <mergeCell ref="CX87:CY87"/>
    <mergeCell ref="CX88:CY88"/>
    <mergeCell ref="CP79:CQ79"/>
    <mergeCell ref="CT81:CU81"/>
    <mergeCell ref="CP80:CQ80"/>
    <mergeCell ref="CP87:CQ87"/>
    <mergeCell ref="CZ90:DA90"/>
    <mergeCell ref="BV98:BW98"/>
    <mergeCell ref="CP91:CQ91"/>
    <mergeCell ref="BT87:BU87"/>
    <mergeCell ref="CR87:CS87"/>
    <mergeCell ref="CR89:CS89"/>
    <mergeCell ref="BZ100:CA100"/>
    <mergeCell ref="CB100:CC100"/>
    <mergeCell ref="CF89:CG89"/>
    <mergeCell ref="CV87:CW87"/>
    <mergeCell ref="BV87:BW87"/>
    <mergeCell ref="CX89:CY89"/>
    <mergeCell ref="CV88:CW88"/>
    <mergeCell ref="CZ87:DA87"/>
    <mergeCell ref="CN98:CO98"/>
    <mergeCell ref="BV90:BW90"/>
    <mergeCell ref="CV91:CW91"/>
    <mergeCell ref="CL90:CM90"/>
    <mergeCell ref="CL87:CM87"/>
    <mergeCell ref="CR90:CS90"/>
    <mergeCell ref="CH91:CI91"/>
    <mergeCell ref="CD90:CE90"/>
    <mergeCell ref="CN91:CO91"/>
    <mergeCell ref="CP88:CQ88"/>
    <mergeCell ref="CR88:CS88"/>
    <mergeCell ref="BZ89:CA89"/>
    <mergeCell ref="CD87:CE87"/>
    <mergeCell ref="BZ91:CA91"/>
    <mergeCell ref="CF87:CG87"/>
    <mergeCell ref="CD99:CE99"/>
    <mergeCell ref="CJ98:CK98"/>
    <mergeCell ref="CB89:CC89"/>
    <mergeCell ref="DH66:DI66"/>
    <mergeCell ref="DJ107:DK107"/>
    <mergeCell ref="DJ98:DK98"/>
    <mergeCell ref="DJ99:DK99"/>
    <mergeCell ref="DF100:DG100"/>
    <mergeCell ref="DF98:DG98"/>
    <mergeCell ref="DH87:DI87"/>
    <mergeCell ref="DJ67:DK67"/>
    <mergeCell ref="DF81:DG81"/>
    <mergeCell ref="DJ60:DK60"/>
    <mergeCell ref="DH107:DI107"/>
    <mergeCell ref="DH80:DI80"/>
    <mergeCell ref="DH99:DI99"/>
    <mergeCell ref="DF91:DG91"/>
    <mergeCell ref="CZ99:DA99"/>
    <mergeCell ref="CZ88:DA88"/>
    <mergeCell ref="BX99:BY99"/>
    <mergeCell ref="BZ99:CA99"/>
    <mergeCell ref="CB99:CC99"/>
    <mergeCell ref="DB87:DC87"/>
    <mergeCell ref="DD69:DE69"/>
    <mergeCell ref="CX107:CY107"/>
    <mergeCell ref="CH72:CI72"/>
    <mergeCell ref="CD71:CE71"/>
    <mergeCell ref="CJ71:CK71"/>
    <mergeCell ref="CB66:CC66"/>
    <mergeCell ref="CH68:CI68"/>
    <mergeCell ref="CJ70:CK70"/>
    <mergeCell ref="BZ70:CA70"/>
    <mergeCell ref="CB69:CC69"/>
    <mergeCell ref="CB67:CC67"/>
    <mergeCell ref="CJ69:CK69"/>
    <mergeCell ref="DN80:DO80"/>
    <mergeCell ref="DN71:DO71"/>
    <mergeCell ref="DH55:DI55"/>
    <mergeCell ref="DH56:DI56"/>
    <mergeCell ref="DJ68:DK68"/>
    <mergeCell ref="DH67:DI67"/>
    <mergeCell ref="DJ55:DK55"/>
    <mergeCell ref="DJ58:DK58"/>
    <mergeCell ref="DJ59:DK59"/>
    <mergeCell ref="DF70:DG70"/>
    <mergeCell ref="DF71:DG71"/>
    <mergeCell ref="DN55:DO55"/>
    <mergeCell ref="DN56:DO56"/>
    <mergeCell ref="DN57:DO57"/>
    <mergeCell ref="DN58:DO58"/>
    <mergeCell ref="DN59:DO59"/>
    <mergeCell ref="DN60:DO60"/>
    <mergeCell ref="DN66:DO66"/>
    <mergeCell ref="DN67:DO67"/>
    <mergeCell ref="DN68:DO68"/>
    <mergeCell ref="DN69:DO69"/>
    <mergeCell ref="DN70:DO70"/>
    <mergeCell ref="DL56:DM56"/>
    <mergeCell ref="DL57:DM57"/>
    <mergeCell ref="DJ80:DK80"/>
    <mergeCell ref="DF69:DG69"/>
    <mergeCell ref="DJ66:DK66"/>
    <mergeCell ref="DJ56:DK56"/>
    <mergeCell ref="DF57:DG57"/>
    <mergeCell ref="DF58:DG58"/>
    <mergeCell ref="DF66:DG66"/>
    <mergeCell ref="DF67:DG67"/>
    <mergeCell ref="DN107:DO107"/>
    <mergeCell ref="DL87:DM87"/>
    <mergeCell ref="DL88:DM88"/>
    <mergeCell ref="DL66:DM66"/>
    <mergeCell ref="DL67:DM67"/>
    <mergeCell ref="DL68:DM68"/>
    <mergeCell ref="DL55:DM55"/>
    <mergeCell ref="DL71:DM71"/>
    <mergeCell ref="DN88:DO88"/>
    <mergeCell ref="DL58:DM58"/>
    <mergeCell ref="DL59:DM59"/>
    <mergeCell ref="DL80:DM80"/>
    <mergeCell ref="DF87:DG87"/>
    <mergeCell ref="DF88:DG88"/>
    <mergeCell ref="DN109:DO109"/>
    <mergeCell ref="DL91:DM91"/>
    <mergeCell ref="DL109:DM109"/>
    <mergeCell ref="DL90:DM90"/>
    <mergeCell ref="DL98:DM98"/>
    <mergeCell ref="DL99:DM99"/>
    <mergeCell ref="DL100:DM100"/>
    <mergeCell ref="DL107:DM107"/>
    <mergeCell ref="DL108:DM108"/>
    <mergeCell ref="DL89:DM89"/>
    <mergeCell ref="DJ108:DK108"/>
    <mergeCell ref="DH109:DI109"/>
    <mergeCell ref="DF107:DG107"/>
    <mergeCell ref="DF89:DG89"/>
    <mergeCell ref="DF90:DG90"/>
    <mergeCell ref="DF99:DG99"/>
    <mergeCell ref="DN72:DO72"/>
    <mergeCell ref="DN79:DO79"/>
    <mergeCell ref="DJ79:DK79"/>
    <mergeCell ref="DJ88:DK88"/>
    <mergeCell ref="DH88:DI88"/>
    <mergeCell ref="DJ89:DK89"/>
    <mergeCell ref="DJ90:DK90"/>
    <mergeCell ref="DJ91:DK91"/>
    <mergeCell ref="DF80:DG80"/>
    <mergeCell ref="DL69:DM69"/>
    <mergeCell ref="DL70:DM70"/>
    <mergeCell ref="DJ71:DK71"/>
    <mergeCell ref="DH70:DI70"/>
    <mergeCell ref="DH71:DI71"/>
    <mergeCell ref="DL79:DM79"/>
    <mergeCell ref="DL81:DM81"/>
    <mergeCell ref="DL72:DM72"/>
    <mergeCell ref="DL110:DM110"/>
    <mergeCell ref="DJ110:DK110"/>
    <mergeCell ref="DH89:DI89"/>
    <mergeCell ref="DJ109:DK109"/>
    <mergeCell ref="DJ100:DK100"/>
    <mergeCell ref="DH69:DI69"/>
    <mergeCell ref="DJ70:DK70"/>
    <mergeCell ref="DJ69:DK69"/>
    <mergeCell ref="DH90:DI90"/>
    <mergeCell ref="DH72:DI72"/>
    <mergeCell ref="DH98:DI98"/>
    <mergeCell ref="DH100:DI100"/>
    <mergeCell ref="DH108:DI108"/>
    <mergeCell ref="DH81:DI81"/>
    <mergeCell ref="DH79:DI79"/>
    <mergeCell ref="DJ72:DK72"/>
    <mergeCell ref="DF72:DG72"/>
    <mergeCell ref="DF79:DG79"/>
    <mergeCell ref="DP80:DQ80"/>
    <mergeCell ref="DR99:DS99"/>
    <mergeCell ref="DR81:DS81"/>
    <mergeCell ref="DR79:DS79"/>
    <mergeCell ref="DN110:DO110"/>
    <mergeCell ref="DR107:DS107"/>
    <mergeCell ref="DP90:DQ90"/>
    <mergeCell ref="DN108:DO108"/>
    <mergeCell ref="DH110:DI110"/>
    <mergeCell ref="DN81:DO81"/>
    <mergeCell ref="DN89:DO89"/>
    <mergeCell ref="DD15:DE15"/>
    <mergeCell ref="DD16:DE16"/>
    <mergeCell ref="DD17:DE17"/>
    <mergeCell ref="DD18:DE18"/>
    <mergeCell ref="DH37:DI37"/>
    <mergeCell ref="DN25:DO25"/>
    <mergeCell ref="DN26:DO26"/>
    <mergeCell ref="DN27:DO27"/>
    <mergeCell ref="DF110:DG110"/>
    <mergeCell ref="DR108:DS108"/>
    <mergeCell ref="DR109:DS109"/>
    <mergeCell ref="DF108:DG108"/>
    <mergeCell ref="DF109:DG109"/>
    <mergeCell ref="DR98:DS98"/>
    <mergeCell ref="DH91:DI91"/>
    <mergeCell ref="DJ81:DK81"/>
    <mergeCell ref="DR87:DS87"/>
    <mergeCell ref="DR88:DS88"/>
    <mergeCell ref="DJ87:DK87"/>
    <mergeCell ref="DV43:DW43"/>
    <mergeCell ref="DR29:DS29"/>
    <mergeCell ref="DT29:DU29"/>
    <mergeCell ref="DT35:DU35"/>
    <mergeCell ref="DV35:DW35"/>
    <mergeCell ref="DT26:DU26"/>
    <mergeCell ref="DT28:DU28"/>
    <mergeCell ref="DP29:DQ29"/>
    <mergeCell ref="DT37:DU37"/>
    <mergeCell ref="DX37:DY37"/>
    <mergeCell ref="DV37:DW37"/>
    <mergeCell ref="DT43:DU43"/>
    <mergeCell ref="DX15:DY15"/>
    <mergeCell ref="DX16:DY16"/>
    <mergeCell ref="DV15:DW15"/>
    <mergeCell ref="DV16:DW16"/>
    <mergeCell ref="DT15:DU15"/>
    <mergeCell ref="DT16:DU16"/>
    <mergeCell ref="DT17:DU17"/>
    <mergeCell ref="DT18:DU18"/>
    <mergeCell ref="DV18:DW18"/>
    <mergeCell ref="DR43:DS43"/>
    <mergeCell ref="DR37:DS37"/>
    <mergeCell ref="DR36:DS36"/>
    <mergeCell ref="DV17:DW17"/>
    <mergeCell ref="DR16:DS16"/>
    <mergeCell ref="DT27:DU27"/>
    <mergeCell ref="DT25:DU25"/>
    <mergeCell ref="DT100:DU100"/>
    <mergeCell ref="DT107:DU107"/>
    <mergeCell ref="DX100:DY100"/>
    <mergeCell ref="DZ90:EA90"/>
    <mergeCell ref="DT109:DU109"/>
    <mergeCell ref="DV100:DW100"/>
    <mergeCell ref="DX98:DY98"/>
    <mergeCell ref="ED110:EE110"/>
    <mergeCell ref="ED91:EE91"/>
    <mergeCell ref="DR25:DS25"/>
    <mergeCell ref="DR26:DS26"/>
    <mergeCell ref="DR27:DS27"/>
    <mergeCell ref="DR28:DS28"/>
    <mergeCell ref="DX35:DY35"/>
    <mergeCell ref="DX36:DY36"/>
    <mergeCell ref="DR110:DS110"/>
    <mergeCell ref="DR89:DS89"/>
    <mergeCell ref="DR90:DS90"/>
    <mergeCell ref="DR91:DS91"/>
    <mergeCell ref="DR44:DS44"/>
    <mergeCell ref="DT36:DU36"/>
    <mergeCell ref="DV36:DW36"/>
    <mergeCell ref="DR58:DS58"/>
    <mergeCell ref="DR59:DS59"/>
    <mergeCell ref="DR54:DS54"/>
    <mergeCell ref="DR56:DS56"/>
    <mergeCell ref="DR70:DS70"/>
    <mergeCell ref="DR71:DS71"/>
    <mergeCell ref="DR57:DS57"/>
    <mergeCell ref="DT54:DU54"/>
    <mergeCell ref="DT44:DU44"/>
    <mergeCell ref="DT45:DU45"/>
    <mergeCell ref="DZ89:EA89"/>
    <mergeCell ref="DZ98:EA98"/>
    <mergeCell ref="DZ99:EA99"/>
    <mergeCell ref="DT71:DU71"/>
    <mergeCell ref="DT72:DU72"/>
    <mergeCell ref="DV68:DW68"/>
    <mergeCell ref="DZ81:EA81"/>
    <mergeCell ref="DZ80:EA80"/>
    <mergeCell ref="EB68:EC68"/>
    <mergeCell ref="EB69:EC69"/>
    <mergeCell ref="DT69:DU69"/>
    <mergeCell ref="DT79:DU79"/>
    <mergeCell ref="DZ70:EA70"/>
    <mergeCell ref="DV69:DW69"/>
    <mergeCell ref="DV70:DW70"/>
    <mergeCell ref="DV71:DW71"/>
    <mergeCell ref="DT90:DU90"/>
    <mergeCell ref="DZ72:EA72"/>
    <mergeCell ref="DV79:DW79"/>
    <mergeCell ref="DV80:DW80"/>
    <mergeCell ref="DV81:DW81"/>
    <mergeCell ref="DT80:DU80"/>
    <mergeCell ref="DT81:DU81"/>
    <mergeCell ref="EB79:EC79"/>
    <mergeCell ref="EB72:EC72"/>
    <mergeCell ref="DZ79:EA79"/>
    <mergeCell ref="DX79:DY79"/>
    <mergeCell ref="DV72:DW72"/>
    <mergeCell ref="DT46:DU46"/>
    <mergeCell ref="DV46:DW46"/>
    <mergeCell ref="DV47:DW47"/>
    <mergeCell ref="DV57:DW57"/>
    <mergeCell ref="DV60:DW60"/>
    <mergeCell ref="ED81:EE81"/>
    <mergeCell ref="ED60:EE60"/>
    <mergeCell ref="ED68:EE68"/>
    <mergeCell ref="ED69:EE69"/>
    <mergeCell ref="EB57:EC57"/>
    <mergeCell ref="ED56:EE56"/>
    <mergeCell ref="ED57:EE57"/>
    <mergeCell ref="EB60:EC60"/>
    <mergeCell ref="EB56:EC56"/>
    <mergeCell ref="EB54:EC54"/>
    <mergeCell ref="EB55:EC55"/>
    <mergeCell ref="EB47:EC47"/>
    <mergeCell ref="EB48:EC48"/>
    <mergeCell ref="EB70:EC70"/>
    <mergeCell ref="EB67:EC67"/>
    <mergeCell ref="DT47:DU47"/>
    <mergeCell ref="DT48:DU48"/>
    <mergeCell ref="ED66:EE66"/>
    <mergeCell ref="ED80:EE80"/>
    <mergeCell ref="ED48:EE48"/>
    <mergeCell ref="ED54:EE54"/>
    <mergeCell ref="ED55:EE55"/>
    <mergeCell ref="DV54:DW54"/>
    <mergeCell ref="DZ54:EA54"/>
    <mergeCell ref="DZ55:EA55"/>
    <mergeCell ref="DZ56:EA56"/>
    <mergeCell ref="DZ57:EA57"/>
    <mergeCell ref="DZ58:EA58"/>
    <mergeCell ref="EB59:EC59"/>
    <mergeCell ref="EB66:EC66"/>
    <mergeCell ref="EB71:EC71"/>
    <mergeCell ref="DT60:DU60"/>
    <mergeCell ref="DV66:DW66"/>
    <mergeCell ref="ED100:EE100"/>
    <mergeCell ref="ED88:EE88"/>
    <mergeCell ref="ED98:EE98"/>
    <mergeCell ref="DT58:DU58"/>
    <mergeCell ref="DT59:DU59"/>
    <mergeCell ref="DZ67:EA67"/>
    <mergeCell ref="DZ68:EA68"/>
    <mergeCell ref="DT55:DU55"/>
    <mergeCell ref="DT56:DU56"/>
    <mergeCell ref="DZ59:EA59"/>
    <mergeCell ref="DZ69:EA69"/>
    <mergeCell ref="EB80:EC80"/>
    <mergeCell ref="EB81:EC81"/>
    <mergeCell ref="DT57:DU57"/>
    <mergeCell ref="DZ60:EA60"/>
    <mergeCell ref="DV56:DW56"/>
    <mergeCell ref="ED99:EE99"/>
    <mergeCell ref="DT70:DU70"/>
    <mergeCell ref="DZ71:EA71"/>
    <mergeCell ref="DT68:DU68"/>
    <mergeCell ref="DZ88:EA88"/>
    <mergeCell ref="DT91:DU91"/>
    <mergeCell ref="EB99:EC99"/>
    <mergeCell ref="EB100:EC100"/>
    <mergeCell ref="EB91:EC91"/>
    <mergeCell ref="DX91:DY91"/>
    <mergeCell ref="DV98:DW98"/>
    <mergeCell ref="DT98:DU98"/>
    <mergeCell ref="DV90:DW90"/>
    <mergeCell ref="EF110:EG110"/>
    <mergeCell ref="DT110:DU110"/>
    <mergeCell ref="EB107:EC107"/>
    <mergeCell ref="EB108:EC108"/>
    <mergeCell ref="EB109:EC109"/>
    <mergeCell ref="EB110:EC110"/>
    <mergeCell ref="DT87:DU87"/>
    <mergeCell ref="DV87:DW87"/>
    <mergeCell ref="EB87:EC87"/>
    <mergeCell ref="DT88:DU88"/>
    <mergeCell ref="DV88:DW88"/>
    <mergeCell ref="EB88:EC88"/>
    <mergeCell ref="DT89:DU89"/>
    <mergeCell ref="EF108:EG108"/>
    <mergeCell ref="EF109:EG109"/>
    <mergeCell ref="EF98:EG98"/>
    <mergeCell ref="DT99:DU99"/>
    <mergeCell ref="ED108:EE108"/>
    <mergeCell ref="ED109:EE109"/>
    <mergeCell ref="EF99:EG99"/>
    <mergeCell ref="ED107:EE107"/>
    <mergeCell ref="EF107:EG107"/>
    <mergeCell ref="DX110:DY110"/>
    <mergeCell ref="DZ108:EA108"/>
    <mergeCell ref="DT108:DU108"/>
    <mergeCell ref="DV107:DW107"/>
    <mergeCell ref="DZ109:EA109"/>
    <mergeCell ref="DV108:DW108"/>
    <mergeCell ref="DV99:DW99"/>
    <mergeCell ref="EF90:EG90"/>
    <mergeCell ref="EF91:EG91"/>
    <mergeCell ref="EP108:EQ108"/>
    <mergeCell ref="EP109:EQ109"/>
    <mergeCell ref="EP110:EQ110"/>
    <mergeCell ref="EJ109:EK109"/>
    <mergeCell ref="EJ107:EK107"/>
    <mergeCell ref="EJ98:EK98"/>
    <mergeCell ref="EJ99:EK99"/>
    <mergeCell ref="EJ100:EK100"/>
    <mergeCell ref="EJ89:EK89"/>
    <mergeCell ref="EH89:EI89"/>
    <mergeCell ref="EH90:EI90"/>
    <mergeCell ref="EH91:EI91"/>
    <mergeCell ref="EH108:EI108"/>
    <mergeCell ref="EH109:EI109"/>
    <mergeCell ref="EP89:EQ89"/>
    <mergeCell ref="EP90:EQ90"/>
    <mergeCell ref="EP91:EQ91"/>
    <mergeCell ref="EL89:EM89"/>
    <mergeCell ref="EH107:EI107"/>
    <mergeCell ref="EN91:EO91"/>
    <mergeCell ref="EL98:EM98"/>
    <mergeCell ref="EL99:EM99"/>
    <mergeCell ref="EL100:EM100"/>
    <mergeCell ref="EL107:EM107"/>
    <mergeCell ref="EN98:EO98"/>
    <mergeCell ref="EJ108:EK108"/>
    <mergeCell ref="EH110:EI110"/>
    <mergeCell ref="EL109:EM109"/>
    <mergeCell ref="EL108:EM108"/>
    <mergeCell ref="EP100:EQ100"/>
    <mergeCell ref="EN67:EO67"/>
    <mergeCell ref="ER72:ES72"/>
    <mergeCell ref="EH100:EI100"/>
    <mergeCell ref="EN71:EO71"/>
    <mergeCell ref="EF81:EG81"/>
    <mergeCell ref="EF87:EG87"/>
    <mergeCell ref="EF67:EG67"/>
    <mergeCell ref="EH71:EI71"/>
    <mergeCell ref="EF68:EG68"/>
    <mergeCell ref="EF69:EG69"/>
    <mergeCell ref="EF72:EG72"/>
    <mergeCell ref="EP69:EQ69"/>
    <mergeCell ref="EF79:EG79"/>
    <mergeCell ref="EL80:EM80"/>
    <mergeCell ref="EF88:EG88"/>
    <mergeCell ref="EF89:EG89"/>
    <mergeCell ref="EN100:EO100"/>
    <mergeCell ref="EH88:EI88"/>
    <mergeCell ref="EN88:EO88"/>
    <mergeCell ref="EH69:EI69"/>
    <mergeCell ref="ER69:ES69"/>
    <mergeCell ref="ER70:ES70"/>
    <mergeCell ref="EJ81:EK81"/>
    <mergeCell ref="EJ87:EK87"/>
    <mergeCell ref="EF71:EG71"/>
    <mergeCell ref="EF70:EG70"/>
    <mergeCell ref="EP107:EQ107"/>
    <mergeCell ref="ER98:ES98"/>
    <mergeCell ref="EN72:EO72"/>
    <mergeCell ref="EL68:EM68"/>
    <mergeCell ref="EL69:EM69"/>
    <mergeCell ref="EL71:EM71"/>
    <mergeCell ref="EP70:EQ70"/>
    <mergeCell ref="EP71:EQ71"/>
    <mergeCell ref="EP72:EQ72"/>
    <mergeCell ref="EH98:EI98"/>
    <mergeCell ref="EH99:EI99"/>
    <mergeCell ref="EL87:EM87"/>
    <mergeCell ref="EL79:EM79"/>
    <mergeCell ref="EJ90:EK90"/>
    <mergeCell ref="EJ91:EK91"/>
    <mergeCell ref="EJ58:EK58"/>
    <mergeCell ref="EJ59:EK59"/>
    <mergeCell ref="EN89:EO89"/>
    <mergeCell ref="EL90:EM90"/>
    <mergeCell ref="EN90:EO90"/>
    <mergeCell ref="EL91:EM91"/>
    <mergeCell ref="EP79:EQ79"/>
    <mergeCell ref="ER68:ES68"/>
    <mergeCell ref="EN99:EO99"/>
    <mergeCell ref="EN81:EO81"/>
    <mergeCell ref="EP98:EQ98"/>
    <mergeCell ref="EL70:EM70"/>
    <mergeCell ref="EN59:EO59"/>
    <mergeCell ref="EN60:EO60"/>
    <mergeCell ref="EN68:EO68"/>
    <mergeCell ref="EL66:EM66"/>
    <mergeCell ref="EL67:EM67"/>
    <mergeCell ref="EJ67:EK67"/>
    <mergeCell ref="EN55:EO55"/>
    <mergeCell ref="EN66:EO66"/>
    <mergeCell ref="EP80:EQ80"/>
    <mergeCell ref="EN87:EO87"/>
    <mergeCell ref="EN79:EO79"/>
    <mergeCell ref="EH59:EI59"/>
    <mergeCell ref="EH60:EI60"/>
    <mergeCell ref="EH66:EI66"/>
    <mergeCell ref="EH67:EI67"/>
    <mergeCell ref="EH68:EI68"/>
    <mergeCell ref="EH72:EI72"/>
    <mergeCell ref="EP81:EQ81"/>
    <mergeCell ref="EP87:EQ87"/>
    <mergeCell ref="EP99:EQ99"/>
    <mergeCell ref="EN56:EO56"/>
    <mergeCell ref="EL72:EM72"/>
    <mergeCell ref="EH70:EI70"/>
    <mergeCell ref="EJ68:EK68"/>
    <mergeCell ref="EL57:EM57"/>
    <mergeCell ref="EL58:EM58"/>
    <mergeCell ref="EJ69:EK69"/>
    <mergeCell ref="EJ70:EK70"/>
    <mergeCell ref="EN69:EO69"/>
    <mergeCell ref="EN70:EO70"/>
    <mergeCell ref="DV59:DW59"/>
    <mergeCell ref="EF80:EG80"/>
    <mergeCell ref="EH79:EI79"/>
    <mergeCell ref="EH80:EI80"/>
    <mergeCell ref="EH81:EI81"/>
    <mergeCell ref="EH87:EI87"/>
    <mergeCell ref="EL81:EM81"/>
    <mergeCell ref="EJ71:EK71"/>
    <mergeCell ref="EJ72:EK72"/>
    <mergeCell ref="EJ80:EK80"/>
    <mergeCell ref="EN110:EO110"/>
    <mergeCell ref="EN80:EO80"/>
    <mergeCell ref="EJ79:EK79"/>
    <mergeCell ref="EF55:EG55"/>
    <mergeCell ref="EL48:EM48"/>
    <mergeCell ref="EL54:EM54"/>
    <mergeCell ref="EJ60:EK60"/>
    <mergeCell ref="EJ66:EK66"/>
    <mergeCell ref="EJ55:EK55"/>
    <mergeCell ref="EJ56:EK56"/>
    <mergeCell ref="EJ57:EK57"/>
    <mergeCell ref="EL59:EM59"/>
    <mergeCell ref="EL60:EM60"/>
    <mergeCell ref="EL56:EM56"/>
    <mergeCell ref="EJ48:EK48"/>
    <mergeCell ref="EJ54:EK54"/>
    <mergeCell ref="EL55:EM55"/>
    <mergeCell ref="EF57:EG57"/>
    <mergeCell ref="EF59:EG59"/>
    <mergeCell ref="EH55:EI55"/>
    <mergeCell ref="EN54:EO54"/>
    <mergeCell ref="EJ110:EK110"/>
    <mergeCell ref="EV25:EW25"/>
    <mergeCell ref="CW4:CZ4"/>
    <mergeCell ref="DZ15:EA15"/>
    <mergeCell ref="DZ66:EA66"/>
    <mergeCell ref="DZ17:EA17"/>
    <mergeCell ref="DX18:DY18"/>
    <mergeCell ref="DZ18:EA18"/>
    <mergeCell ref="EN25:EO25"/>
    <mergeCell ref="EL26:EM26"/>
    <mergeCell ref="EN26:EO26"/>
    <mergeCell ref="EL27:EM27"/>
    <mergeCell ref="EN27:EO27"/>
    <mergeCell ref="EL28:EM28"/>
    <mergeCell ref="EN28:EO28"/>
    <mergeCell ref="ER57:ES57"/>
    <mergeCell ref="ER58:ES58"/>
    <mergeCell ref="ED26:EE26"/>
    <mergeCell ref="EH15:EI15"/>
    <mergeCell ref="ER59:ES59"/>
    <mergeCell ref="ER60:ES60"/>
    <mergeCell ref="EP57:EQ57"/>
    <mergeCell ref="EP58:EQ58"/>
    <mergeCell ref="EP59:EQ59"/>
    <mergeCell ref="EP60:EQ60"/>
    <mergeCell ref="EP55:EQ55"/>
    <mergeCell ref="EP56:EQ56"/>
    <mergeCell ref="EL43:EM43"/>
    <mergeCell ref="EB46:EC46"/>
    <mergeCell ref="EP48:EQ48"/>
    <mergeCell ref="EP54:EQ54"/>
    <mergeCell ref="EB58:EC58"/>
    <mergeCell ref="DV58:DW58"/>
    <mergeCell ref="ED36:EE36"/>
    <mergeCell ref="EJ27:EK27"/>
    <mergeCell ref="EB43:EC43"/>
    <mergeCell ref="ED28:EE28"/>
    <mergeCell ref="ER36:ES36"/>
    <mergeCell ref="EL29:EM29"/>
    <mergeCell ref="EN29:EO29"/>
    <mergeCell ref="ED35:EE35"/>
    <mergeCell ref="EJ29:EK29"/>
    <mergeCell ref="DX44:DY44"/>
    <mergeCell ref="DX45:DY45"/>
    <mergeCell ref="DZ26:EA26"/>
    <mergeCell ref="DZ27:EA27"/>
    <mergeCell ref="DZ28:EA28"/>
    <mergeCell ref="EH44:EI44"/>
    <mergeCell ref="EP16:EQ16"/>
    <mergeCell ref="EP17:EQ17"/>
    <mergeCell ref="EP18:EQ18"/>
    <mergeCell ref="ER17:ES17"/>
    <mergeCell ref="EJ18:EK18"/>
    <mergeCell ref="EB44:EC44"/>
    <mergeCell ref="EB45:EC45"/>
    <mergeCell ref="EF16:EG16"/>
    <mergeCell ref="EF17:EG17"/>
    <mergeCell ref="EF18:EG18"/>
    <mergeCell ref="EH16:EI16"/>
    <mergeCell ref="EB16:EC16"/>
    <mergeCell ref="EB17:EC17"/>
    <mergeCell ref="EB18:EC18"/>
    <mergeCell ref="EP29:EQ29"/>
    <mergeCell ref="ED16:EE16"/>
    <mergeCell ref="ED17:EE17"/>
    <mergeCell ref="EN43:EO43"/>
    <mergeCell ref="EN44:EO44"/>
    <mergeCell ref="EN45:EO45"/>
    <mergeCell ref="ET37:EU37"/>
    <mergeCell ref="EV37:EW37"/>
    <mergeCell ref="ET43:EU43"/>
    <mergeCell ref="EJ37:EK37"/>
    <mergeCell ref="EJ43:EK43"/>
    <mergeCell ref="EH43:EI43"/>
    <mergeCell ref="ET35:EU35"/>
    <mergeCell ref="EV35:EW35"/>
    <mergeCell ref="ET44:EU44"/>
    <mergeCell ref="ET45:EU45"/>
    <mergeCell ref="ER45:ES45"/>
    <mergeCell ref="ER37:ES37"/>
    <mergeCell ref="ER35:ES35"/>
    <mergeCell ref="EV43:EW43"/>
    <mergeCell ref="EP45:EQ45"/>
    <mergeCell ref="ER43:ES43"/>
    <mergeCell ref="ER44:ES44"/>
    <mergeCell ref="EH45:EI45"/>
    <mergeCell ref="EH37:EI37"/>
    <mergeCell ref="EJ36:EK36"/>
    <mergeCell ref="EN35:EO35"/>
    <mergeCell ref="EP37:EQ37"/>
    <mergeCell ref="EP43:EQ43"/>
    <mergeCell ref="EP44:EQ44"/>
    <mergeCell ref="EV45:EW45"/>
    <mergeCell ref="ET36:EU36"/>
    <mergeCell ref="EP36:EQ36"/>
    <mergeCell ref="ET56:EU56"/>
    <mergeCell ref="ET57:EU57"/>
    <mergeCell ref="EV57:EW57"/>
    <mergeCell ref="EV58:EW58"/>
    <mergeCell ref="EZ72:FA72"/>
    <mergeCell ref="FD58:FE58"/>
    <mergeCell ref="FH58:FI58"/>
    <mergeCell ref="FF60:FG60"/>
    <mergeCell ref="FD66:FE66"/>
    <mergeCell ref="FD67:FE67"/>
    <mergeCell ref="FD68:FE68"/>
    <mergeCell ref="FF66:FG66"/>
    <mergeCell ref="FF71:FG71"/>
    <mergeCell ref="FF72:FG72"/>
    <mergeCell ref="EZ66:FA66"/>
    <mergeCell ref="FB58:FC58"/>
    <mergeCell ref="EX71:EY71"/>
    <mergeCell ref="FF67:FG67"/>
    <mergeCell ref="FB57:FC57"/>
    <mergeCell ref="FF59:FG59"/>
    <mergeCell ref="EX66:EY66"/>
    <mergeCell ref="EX67:EY67"/>
    <mergeCell ref="EX72:EY72"/>
    <mergeCell ref="EZ45:FA45"/>
    <mergeCell ref="EP66:EQ66"/>
    <mergeCell ref="EP67:EQ67"/>
    <mergeCell ref="EP68:EQ68"/>
    <mergeCell ref="EV55:EW55"/>
    <mergeCell ref="EV56:EW56"/>
    <mergeCell ref="EV47:EW47"/>
    <mergeCell ref="FB80:FC80"/>
    <mergeCell ref="FF88:FG88"/>
    <mergeCell ref="FH59:FI59"/>
    <mergeCell ref="FH60:FI60"/>
    <mergeCell ref="FF70:FG70"/>
    <mergeCell ref="FN81:FO81"/>
    <mergeCell ref="FN54:FO54"/>
    <mergeCell ref="FJ88:FK88"/>
    <mergeCell ref="FR80:FS80"/>
    <mergeCell ref="FR81:FS81"/>
    <mergeCell ref="FP81:FQ81"/>
    <mergeCell ref="FP87:FQ87"/>
    <mergeCell ref="FP88:FQ88"/>
    <mergeCell ref="FJ79:FK79"/>
    <mergeCell ref="FJ80:FK80"/>
    <mergeCell ref="FJ81:FK81"/>
    <mergeCell ref="FJ87:FK87"/>
    <mergeCell ref="FH71:FI71"/>
    <mergeCell ref="FH79:FI79"/>
    <mergeCell ref="FH57:FI57"/>
    <mergeCell ref="FD69:FE69"/>
    <mergeCell ref="FF69:FG69"/>
    <mergeCell ref="FB67:FC67"/>
    <mergeCell ref="FB68:FC68"/>
    <mergeCell ref="FB69:FC69"/>
    <mergeCell ref="FF81:FG81"/>
    <mergeCell ref="FF80:FG80"/>
    <mergeCell ref="FN80:FO80"/>
    <mergeCell ref="FB88:FC88"/>
    <mergeCell ref="FR88:FS88"/>
    <mergeCell ref="FB59:FC59"/>
    <mergeCell ref="FB60:FC60"/>
    <mergeCell ref="FX79:FY79"/>
    <mergeCell ref="FV80:FW80"/>
    <mergeCell ref="GD79:GE79"/>
    <mergeCell ref="GD60:GE60"/>
    <mergeCell ref="GH66:GI66"/>
    <mergeCell ref="GH67:GI67"/>
    <mergeCell ref="GH68:GI68"/>
    <mergeCell ref="GH69:GI69"/>
    <mergeCell ref="GH87:GI87"/>
    <mergeCell ref="GB87:GC87"/>
    <mergeCell ref="GF72:GG72"/>
    <mergeCell ref="GH79:GI79"/>
    <mergeCell ref="FF68:FG68"/>
    <mergeCell ref="FL72:FM72"/>
    <mergeCell ref="GH70:GI70"/>
    <mergeCell ref="GH71:GI71"/>
    <mergeCell ref="GB79:GC79"/>
    <mergeCell ref="GB80:GC80"/>
    <mergeCell ref="FV69:FW69"/>
    <mergeCell ref="GH72:GI72"/>
    <mergeCell ref="GD69:GE69"/>
    <mergeCell ref="GD70:GE70"/>
    <mergeCell ref="GD71:GE71"/>
    <mergeCell ref="FR87:FS87"/>
    <mergeCell ref="FZ79:GA79"/>
    <mergeCell ref="FZ80:GA80"/>
    <mergeCell ref="FT80:FU80"/>
    <mergeCell ref="FN79:FO79"/>
    <mergeCell ref="FT72:FU72"/>
    <mergeCell ref="FH80:FI80"/>
    <mergeCell ref="FT66:FU66"/>
    <mergeCell ref="FT67:FU67"/>
    <mergeCell ref="FX88:FY88"/>
    <mergeCell ref="FR109:FS109"/>
    <mergeCell ref="FT107:FU107"/>
    <mergeCell ref="GR107:GS107"/>
    <mergeCell ref="FT108:FU108"/>
    <mergeCell ref="GR108:GS108"/>
    <mergeCell ref="FT109:FU109"/>
    <mergeCell ref="GR109:GS109"/>
    <mergeCell ref="FV88:FW88"/>
    <mergeCell ref="FV107:FW107"/>
    <mergeCell ref="GN81:GO81"/>
    <mergeCell ref="GN69:GO69"/>
    <mergeCell ref="GN70:GO70"/>
    <mergeCell ref="GN71:GO71"/>
    <mergeCell ref="GN72:GO72"/>
    <mergeCell ref="FX107:FY107"/>
    <mergeCell ref="FX108:FY108"/>
    <mergeCell ref="FX109:FY109"/>
    <mergeCell ref="FV98:FW98"/>
    <mergeCell ref="FV99:FW99"/>
    <mergeCell ref="FV100:FW100"/>
    <mergeCell ref="FX89:FY89"/>
    <mergeCell ref="FX90:FY90"/>
    <mergeCell ref="FZ89:GA89"/>
    <mergeCell ref="FT88:FU88"/>
    <mergeCell ref="FT89:FU89"/>
    <mergeCell ref="FZ87:GA87"/>
    <mergeCell ref="FZ88:GA88"/>
    <mergeCell ref="FT70:FU70"/>
    <mergeCell ref="FZ69:GA69"/>
    <mergeCell ref="FZ70:GA70"/>
    <mergeCell ref="FZ71:GA71"/>
    <mergeCell ref="FV108:FW108"/>
    <mergeCell ref="FV109:FW109"/>
    <mergeCell ref="FV110:FW110"/>
    <mergeCell ref="FT98:FU98"/>
    <mergeCell ref="GR98:GS98"/>
    <mergeCell ref="FT99:FU99"/>
    <mergeCell ref="GR99:GS99"/>
    <mergeCell ref="FT87:FU87"/>
    <mergeCell ref="FX91:FY91"/>
    <mergeCell ref="GR100:GS100"/>
    <mergeCell ref="FT110:FU110"/>
    <mergeCell ref="GR110:GS110"/>
    <mergeCell ref="FV70:FW70"/>
    <mergeCell ref="FZ67:GA67"/>
    <mergeCell ref="FZ68:GA68"/>
    <mergeCell ref="FT59:FU59"/>
    <mergeCell ref="FZ57:GA57"/>
    <mergeCell ref="FX98:FY98"/>
    <mergeCell ref="FX99:FY99"/>
    <mergeCell ref="FX100:FY100"/>
    <mergeCell ref="FX72:FY72"/>
    <mergeCell ref="FZ81:GA81"/>
    <mergeCell ref="FV81:FW81"/>
    <mergeCell ref="FX81:FY81"/>
    <mergeCell ref="FZ72:GA72"/>
    <mergeCell ref="FT81:FU81"/>
    <mergeCell ref="GR79:GS79"/>
    <mergeCell ref="GR80:GS80"/>
    <mergeCell ref="GR81:GS81"/>
    <mergeCell ref="GR66:GS66"/>
    <mergeCell ref="GR67:GS67"/>
    <mergeCell ref="GR68:GS68"/>
    <mergeCell ref="GB46:GC46"/>
    <mergeCell ref="FZ54:GA54"/>
    <mergeCell ref="FV72:FW72"/>
    <mergeCell ref="GB58:GC58"/>
    <mergeCell ref="GB59:GC59"/>
    <mergeCell ref="FZ43:GA43"/>
    <mergeCell ref="FZ44:GA44"/>
    <mergeCell ref="FB46:FC46"/>
    <mergeCell ref="FB47:FC47"/>
    <mergeCell ref="FB48:FC48"/>
    <mergeCell ref="B2:DO3"/>
    <mergeCell ref="EZ15:FA15"/>
    <mergeCell ref="EZ16:FA16"/>
    <mergeCell ref="EZ17:FA17"/>
    <mergeCell ref="EZ18:FA18"/>
    <mergeCell ref="FX35:FY35"/>
    <mergeCell ref="FX36:FY36"/>
    <mergeCell ref="FX37:FY37"/>
    <mergeCell ref="FV54:FW54"/>
    <mergeCell ref="FV55:FW55"/>
    <mergeCell ref="FV56:FW56"/>
    <mergeCell ref="FV57:FW57"/>
    <mergeCell ref="FV58:FW58"/>
    <mergeCell ref="FV59:FW59"/>
    <mergeCell ref="FV60:FW60"/>
    <mergeCell ref="FB43:FC43"/>
    <mergeCell ref="FX60:FY60"/>
    <mergeCell ref="EV59:EW59"/>
    <mergeCell ref="FH54:FI54"/>
    <mergeCell ref="ET27:EU27"/>
    <mergeCell ref="ER54:ES54"/>
    <mergeCell ref="ET47:EU47"/>
    <mergeCell ref="FT100:FU100"/>
    <mergeCell ref="FX80:FY80"/>
    <mergeCell ref="FV79:FW79"/>
    <mergeCell ref="FV71:FW71"/>
    <mergeCell ref="CH7:CI7"/>
    <mergeCell ref="CH8:CI8"/>
    <mergeCell ref="CH9:CI9"/>
    <mergeCell ref="CV9:CW9"/>
    <mergeCell ref="CX9:CY9"/>
    <mergeCell ref="CZ9:DA9"/>
    <mergeCell ref="EZ47:FA47"/>
    <mergeCell ref="EZ43:FA43"/>
    <mergeCell ref="EZ44:FA44"/>
    <mergeCell ref="FZ45:GA45"/>
    <mergeCell ref="FZ46:GA46"/>
    <mergeCell ref="FD43:FE43"/>
    <mergeCell ref="FH43:FI43"/>
    <mergeCell ref="FL44:FM44"/>
    <mergeCell ref="FL58:FM58"/>
    <mergeCell ref="FJ37:FK37"/>
    <mergeCell ref="FL37:FM37"/>
    <mergeCell ref="FJ43:FK43"/>
    <mergeCell ref="FJ44:FK44"/>
    <mergeCell ref="FB55:FC55"/>
    <mergeCell ref="FF56:FG56"/>
    <mergeCell ref="DX17:DY17"/>
    <mergeCell ref="ET28:EU28"/>
    <mergeCell ref="ET29:EU29"/>
    <mergeCell ref="FB35:FC35"/>
    <mergeCell ref="FZ55:GA55"/>
    <mergeCell ref="FZ47:GA47"/>
    <mergeCell ref="FZ48:GA48"/>
    <mergeCell ref="FF18:FG18"/>
    <mergeCell ref="FT45:FU45"/>
    <mergeCell ref="EX43:EY43"/>
    <mergeCell ref="EX44:EY44"/>
    <mergeCell ref="CR8:CS8"/>
    <mergeCell ref="FT18:FU18"/>
    <mergeCell ref="GD25:GE25"/>
    <mergeCell ref="EX46:EY46"/>
    <mergeCell ref="FF35:FG35"/>
    <mergeCell ref="EL25:EM25"/>
    <mergeCell ref="ER25:ES25"/>
    <mergeCell ref="ER26:ES26"/>
    <mergeCell ref="ER27:ES27"/>
    <mergeCell ref="ER28:ES28"/>
    <mergeCell ref="EV36:EW36"/>
    <mergeCell ref="EZ36:FA36"/>
    <mergeCell ref="EZ37:FA37"/>
    <mergeCell ref="EX37:EY37"/>
    <mergeCell ref="FJ18:FK18"/>
    <mergeCell ref="FL18:FM18"/>
    <mergeCell ref="FV27:FW27"/>
    <mergeCell ref="FX27:FY27"/>
    <mergeCell ref="FZ27:GA27"/>
    <mergeCell ref="FV28:FW28"/>
    <mergeCell ref="FP15:FQ15"/>
    <mergeCell ref="FP16:FQ16"/>
    <mergeCell ref="FP17:FQ17"/>
    <mergeCell ref="ET46:EU46"/>
    <mergeCell ref="FH44:FI44"/>
    <mergeCell ref="GD43:GE43"/>
    <mergeCell ref="GD44:GE44"/>
    <mergeCell ref="GB43:GC43"/>
    <mergeCell ref="CJ7:CK7"/>
    <mergeCell ref="CP7:CQ7"/>
    <mergeCell ref="CJ8:CK8"/>
    <mergeCell ref="CP8:CQ8"/>
    <mergeCell ref="CJ9:CK9"/>
    <mergeCell ref="CP9:CQ9"/>
    <mergeCell ref="EJ28:EK28"/>
    <mergeCell ref="CR9:CS9"/>
    <mergeCell ref="CT7:CU7"/>
    <mergeCell ref="CV7:CW7"/>
    <mergeCell ref="CX7:CY7"/>
    <mergeCell ref="CZ7:DA7"/>
    <mergeCell ref="CT8:CU8"/>
    <mergeCell ref="CV8:CW8"/>
    <mergeCell ref="CX8:CY8"/>
    <mergeCell ref="CZ8:DA8"/>
    <mergeCell ref="CT9:CU9"/>
    <mergeCell ref="DR18:DS18"/>
    <mergeCell ref="DZ16:EA16"/>
    <mergeCell ref="EJ26:EK26"/>
    <mergeCell ref="CN16:CO16"/>
    <mergeCell ref="DH25:DI25"/>
    <mergeCell ref="CN18:CO18"/>
    <mergeCell ref="DL26:DM26"/>
    <mergeCell ref="EB15:EC15"/>
    <mergeCell ref="ED15:EE15"/>
    <mergeCell ref="ED18:EE18"/>
    <mergeCell ref="ED25:EE25"/>
    <mergeCell ref="ED27:EE27"/>
    <mergeCell ref="CL7:CM7"/>
    <mergeCell ref="CL8:CM8"/>
    <mergeCell ref="CL9:CM9"/>
    <mergeCell ref="FF15:FG15"/>
    <mergeCell ref="FF16:FG16"/>
    <mergeCell ref="FV66:FW66"/>
    <mergeCell ref="FV67:FW67"/>
    <mergeCell ref="FB15:FC15"/>
    <mergeCell ref="FB16:FC16"/>
    <mergeCell ref="FB17:FC17"/>
    <mergeCell ref="FB18:FC18"/>
    <mergeCell ref="GD56:GE56"/>
    <mergeCell ref="FJ15:FK15"/>
    <mergeCell ref="FL15:FM15"/>
    <mergeCell ref="FJ16:FK16"/>
    <mergeCell ref="FB37:FC37"/>
    <mergeCell ref="FH16:FI16"/>
    <mergeCell ref="FH17:FI17"/>
    <mergeCell ref="FH18:FI18"/>
    <mergeCell ref="FN28:FO28"/>
    <mergeCell ref="FP28:FQ28"/>
    <mergeCell ref="FR28:FS28"/>
    <mergeCell ref="FT28:FU28"/>
    <mergeCell ref="CN7:CO7"/>
    <mergeCell ref="CN8:CO8"/>
    <mergeCell ref="CN9:CO9"/>
    <mergeCell ref="CR7:CS7"/>
    <mergeCell ref="EP47:EQ47"/>
    <mergeCell ref="EV44:EW44"/>
    <mergeCell ref="ER29:ES29"/>
    <mergeCell ref="EP35:EQ35"/>
    <mergeCell ref="FF17:FG17"/>
    <mergeCell ref="GR43:GS43"/>
    <mergeCell ref="GR44:GS44"/>
    <mergeCell ref="GR45:GS45"/>
    <mergeCell ref="GR46:GS46"/>
    <mergeCell ref="GL54:GM54"/>
    <mergeCell ref="GN54:GO54"/>
    <mergeCell ref="GN55:GO55"/>
    <mergeCell ref="GN56:GO56"/>
    <mergeCell ref="GN43:GO43"/>
    <mergeCell ref="GN48:GO48"/>
    <mergeCell ref="ER71:ES71"/>
    <mergeCell ref="GJ67:GK67"/>
    <mergeCell ref="GJ68:GK68"/>
    <mergeCell ref="GJ69:GK69"/>
    <mergeCell ref="FX66:FY66"/>
    <mergeCell ref="FX67:FY67"/>
    <mergeCell ref="FX68:FY68"/>
    <mergeCell ref="FX69:FY69"/>
    <mergeCell ref="FX70:FY70"/>
    <mergeCell ref="FX71:FY71"/>
    <mergeCell ref="FZ66:GA66"/>
    <mergeCell ref="FV68:FW68"/>
    <mergeCell ref="ET71:EU71"/>
    <mergeCell ref="GJ66:GK66"/>
    <mergeCell ref="ET70:EU70"/>
    <mergeCell ref="EV70:EW70"/>
    <mergeCell ref="GF43:GG43"/>
    <mergeCell ref="GF44:GG44"/>
    <mergeCell ref="GL44:GM44"/>
    <mergeCell ref="GD48:GE48"/>
    <mergeCell ref="FZ60:GA60"/>
    <mergeCell ref="ER48:ES48"/>
    <mergeCell ref="GP91:GQ91"/>
    <mergeCell ref="GN68:GO68"/>
    <mergeCell ref="GP79:GQ79"/>
    <mergeCell ref="GR87:GS87"/>
    <mergeCell ref="GP90:GQ90"/>
    <mergeCell ref="GR90:GS90"/>
    <mergeCell ref="GR88:GS88"/>
    <mergeCell ref="GR89:GS89"/>
    <mergeCell ref="GL87:GM87"/>
    <mergeCell ref="GL88:GM88"/>
    <mergeCell ref="GL89:GM89"/>
    <mergeCell ref="GJ81:GK81"/>
    <mergeCell ref="GJ87:GK87"/>
    <mergeCell ref="GJ88:GK88"/>
    <mergeCell ref="GP72:GQ72"/>
    <mergeCell ref="GL48:GM48"/>
    <mergeCell ref="GR47:GS47"/>
    <mergeCell ref="GR48:GS48"/>
    <mergeCell ref="GR54:GS54"/>
    <mergeCell ref="GR55:GS55"/>
    <mergeCell ref="GR56:GS56"/>
    <mergeCell ref="GJ54:GK54"/>
    <mergeCell ref="GL72:GM72"/>
    <mergeCell ref="GJ59:GK59"/>
    <mergeCell ref="GL90:GM90"/>
    <mergeCell ref="GL91:GM91"/>
    <mergeCell ref="GN87:GO87"/>
    <mergeCell ref="GN88:GO88"/>
    <mergeCell ref="GN89:GO89"/>
    <mergeCell ref="GN90:GO90"/>
    <mergeCell ref="GN91:GO91"/>
    <mergeCell ref="GJ90:GK90"/>
    <mergeCell ref="GJ91:GK91"/>
    <mergeCell ref="GL60:GM60"/>
    <mergeCell ref="GL66:GM66"/>
    <mergeCell ref="GL67:GM67"/>
    <mergeCell ref="GL68:GM68"/>
    <mergeCell ref="GL69:GM69"/>
    <mergeCell ref="GL71:GM71"/>
    <mergeCell ref="GL70:GM70"/>
    <mergeCell ref="GL79:GM79"/>
    <mergeCell ref="GL80:GM80"/>
    <mergeCell ref="GL81:GM81"/>
    <mergeCell ref="GN66:GO66"/>
    <mergeCell ref="GN79:GO79"/>
    <mergeCell ref="GN80:GO80"/>
    <mergeCell ref="GN67:GO67"/>
    <mergeCell ref="GL35:GM35"/>
    <mergeCell ref="GL36:GM36"/>
    <mergeCell ref="GL37:GM37"/>
    <mergeCell ref="GL43:GM43"/>
    <mergeCell ref="GH29:GI29"/>
    <mergeCell ref="FZ28:GA28"/>
    <mergeCell ref="FV29:FW29"/>
    <mergeCell ref="FX29:FY29"/>
    <mergeCell ref="FZ29:GA29"/>
    <mergeCell ref="FV25:FW25"/>
    <mergeCell ref="FX25:FY25"/>
    <mergeCell ref="FZ25:GA25"/>
    <mergeCell ref="FV26:FW26"/>
    <mergeCell ref="FX26:FY26"/>
    <mergeCell ref="FZ26:GA26"/>
    <mergeCell ref="GJ89:GK89"/>
    <mergeCell ref="GP80:GQ80"/>
    <mergeCell ref="GP81:GQ81"/>
    <mergeCell ref="GP87:GQ87"/>
    <mergeCell ref="GP88:GQ88"/>
    <mergeCell ref="GP89:GQ89"/>
    <mergeCell ref="GJ57:GK57"/>
    <mergeCell ref="GJ58:GK58"/>
    <mergeCell ref="GL57:GM57"/>
    <mergeCell ref="GJ70:GK70"/>
    <mergeCell ref="GJ60:GK60"/>
    <mergeCell ref="GL56:GM56"/>
    <mergeCell ref="GL55:GM55"/>
    <mergeCell ref="GJ71:GK71"/>
    <mergeCell ref="GJ72:GK72"/>
    <mergeCell ref="GJ79:GK79"/>
    <mergeCell ref="GJ80:GK80"/>
    <mergeCell ref="FN15:FO15"/>
    <mergeCell ref="FN16:FO16"/>
    <mergeCell ref="FN17:FO17"/>
    <mergeCell ref="FN18:FO18"/>
    <mergeCell ref="GB27:GC27"/>
    <mergeCell ref="GD27:GE27"/>
    <mergeCell ref="GF27:GG27"/>
    <mergeCell ref="GH27:GI27"/>
    <mergeCell ref="GB28:GC28"/>
    <mergeCell ref="GD28:GE28"/>
    <mergeCell ref="GF28:GG28"/>
    <mergeCell ref="GH28:GI28"/>
    <mergeCell ref="GB29:GC29"/>
    <mergeCell ref="FV15:FW15"/>
    <mergeCell ref="FX15:FY15"/>
    <mergeCell ref="FV16:FW16"/>
    <mergeCell ref="FX16:FY16"/>
    <mergeCell ref="FV17:FW17"/>
    <mergeCell ref="FX17:FY17"/>
    <mergeCell ref="FV18:FW18"/>
    <mergeCell ref="FX18:FY18"/>
    <mergeCell ref="FZ15:GA15"/>
    <mergeCell ref="FZ16:GA16"/>
    <mergeCell ref="FZ17:GA17"/>
    <mergeCell ref="FZ18:GA18"/>
    <mergeCell ref="GB15:GC15"/>
    <mergeCell ref="GB16:GC16"/>
    <mergeCell ref="GB17:GC17"/>
    <mergeCell ref="FN25:FO25"/>
    <mergeCell ref="FT26:FU26"/>
    <mergeCell ref="GB18:GC18"/>
    <mergeCell ref="GD15:GE15"/>
    <mergeCell ref="GF35:GG35"/>
    <mergeCell ref="GF36:GG36"/>
    <mergeCell ref="GF37:GG37"/>
    <mergeCell ref="FR15:FS15"/>
    <mergeCell ref="FT15:FU15"/>
    <mergeCell ref="FR16:FS16"/>
    <mergeCell ref="FT16:FU16"/>
    <mergeCell ref="FR17:FS17"/>
    <mergeCell ref="FT17:FU17"/>
    <mergeCell ref="FR18:FS18"/>
    <mergeCell ref="GD35:GE35"/>
    <mergeCell ref="GD36:GE36"/>
    <mergeCell ref="GD37:GE37"/>
    <mergeCell ref="FZ35:GA35"/>
    <mergeCell ref="FZ36:GA36"/>
    <mergeCell ref="FZ37:GA37"/>
    <mergeCell ref="GB35:GC35"/>
    <mergeCell ref="GF29:GG29"/>
    <mergeCell ref="GB25:GC25"/>
    <mergeCell ref="GB26:GC26"/>
    <mergeCell ref="FX28:FY28"/>
    <mergeCell ref="GB37:GC37"/>
    <mergeCell ref="GD16:GE16"/>
    <mergeCell ref="GD17:GE17"/>
    <mergeCell ref="GD26:GE26"/>
    <mergeCell ref="FP18:FQ18"/>
    <mergeCell ref="GD29:GE29"/>
    <mergeCell ref="GT58:GU58"/>
    <mergeCell ref="HJ60:HK60"/>
    <mergeCell ref="HF59:HG59"/>
    <mergeCell ref="HF60:HG60"/>
    <mergeCell ref="FX110:FY110"/>
    <mergeCell ref="GP43:GQ43"/>
    <mergeCell ref="GP44:GQ44"/>
    <mergeCell ref="GP45:GQ45"/>
    <mergeCell ref="GP46:GQ46"/>
    <mergeCell ref="GP47:GQ47"/>
    <mergeCell ref="GP48:GQ48"/>
    <mergeCell ref="GP54:GQ54"/>
    <mergeCell ref="GP55:GQ55"/>
    <mergeCell ref="GP56:GQ56"/>
    <mergeCell ref="GP57:GQ57"/>
    <mergeCell ref="GP58:GQ58"/>
    <mergeCell ref="GP59:GQ59"/>
    <mergeCell ref="GP60:GQ60"/>
    <mergeCell ref="GP66:GQ66"/>
    <mergeCell ref="GP67:GQ67"/>
    <mergeCell ref="GP68:GQ68"/>
    <mergeCell ref="GP69:GQ69"/>
    <mergeCell ref="GB56:GC56"/>
    <mergeCell ref="GB57:GC57"/>
    <mergeCell ref="GN44:GO44"/>
    <mergeCell ref="GN45:GO45"/>
    <mergeCell ref="GN46:GO46"/>
    <mergeCell ref="GN47:GO47"/>
    <mergeCell ref="GF45:GG45"/>
    <mergeCell ref="GF46:GG46"/>
    <mergeCell ref="GF47:GG47"/>
    <mergeCell ref="GF48:GG48"/>
    <mergeCell ref="GV56:GW56"/>
    <mergeCell ref="GV57:GW57"/>
    <mergeCell ref="GV58:GW58"/>
    <mergeCell ref="GV59:GW59"/>
    <mergeCell ref="GV60:GW60"/>
    <mergeCell ref="GV66:GW66"/>
    <mergeCell ref="GV67:GW67"/>
    <mergeCell ref="GX66:GY66"/>
    <mergeCell ref="GX67:GY67"/>
    <mergeCell ref="GX54:GY54"/>
    <mergeCell ref="GX55:GY55"/>
    <mergeCell ref="GX56:GY56"/>
    <mergeCell ref="GX57:GY57"/>
    <mergeCell ref="GX58:GY58"/>
    <mergeCell ref="GX59:GY59"/>
    <mergeCell ref="GX60:GY60"/>
    <mergeCell ref="GN57:GO57"/>
    <mergeCell ref="GN58:GO58"/>
    <mergeCell ref="GN59:GO59"/>
    <mergeCell ref="GN60:GO60"/>
    <mergeCell ref="GL58:GM58"/>
    <mergeCell ref="GL59:GM59"/>
    <mergeCell ref="GH56:GI56"/>
    <mergeCell ref="GF54:GG54"/>
    <mergeCell ref="GT89:GU89"/>
    <mergeCell ref="HR89:HS89"/>
    <mergeCell ref="GT90:GU90"/>
    <mergeCell ref="HR90:HS90"/>
    <mergeCell ref="GT91:GU91"/>
    <mergeCell ref="HR91:HS91"/>
    <mergeCell ref="GT68:GU68"/>
    <mergeCell ref="HR68:HS68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9:GU79"/>
    <mergeCell ref="HR79:HS79"/>
    <mergeCell ref="GT80:GU80"/>
    <mergeCell ref="HR80:HS80"/>
    <mergeCell ref="GT81:GU81"/>
    <mergeCell ref="HR81:HS81"/>
    <mergeCell ref="GT87:GU87"/>
    <mergeCell ref="HR87:HS87"/>
    <mergeCell ref="GV68:GW68"/>
    <mergeCell ref="GV69:GW69"/>
    <mergeCell ref="GV70:GW70"/>
    <mergeCell ref="HB70:HC70"/>
    <mergeCell ref="HB71:HC71"/>
    <mergeCell ref="HB72:HC72"/>
    <mergeCell ref="HB90:HC90"/>
    <mergeCell ref="HB91:HC91"/>
    <mergeCell ref="GX68:GY68"/>
    <mergeCell ref="GZ68:HA68"/>
    <mergeCell ref="HF69:HG69"/>
    <mergeCell ref="GT37:GU37"/>
    <mergeCell ref="GT43:GU43"/>
    <mergeCell ref="GT44:GU44"/>
    <mergeCell ref="GT45:GU45"/>
    <mergeCell ref="GT46:GU46"/>
    <mergeCell ref="GT47:GU47"/>
    <mergeCell ref="HT48:HU48"/>
    <mergeCell ref="IJ48:IK48"/>
    <mergeCell ref="HR88:HS88"/>
    <mergeCell ref="HF58:HG58"/>
    <mergeCell ref="HR58:HS58"/>
    <mergeCell ref="HR55:HS55"/>
    <mergeCell ref="HR56:HS56"/>
    <mergeCell ref="HR57:HS57"/>
    <mergeCell ref="HL67:HM67"/>
    <mergeCell ref="HL68:HM68"/>
    <mergeCell ref="HL69:HM69"/>
    <mergeCell ref="HL70:HM70"/>
    <mergeCell ref="HL71:HM71"/>
    <mergeCell ref="HL72:HM72"/>
    <mergeCell ref="HL79:HM79"/>
    <mergeCell ref="HL80:HM80"/>
    <mergeCell ref="HL81:HM81"/>
    <mergeCell ref="HL87:HM87"/>
    <mergeCell ref="HL88:HM88"/>
    <mergeCell ref="HN67:HO67"/>
    <mergeCell ref="HV48:HW48"/>
    <mergeCell ref="HV54:HW54"/>
    <mergeCell ref="GT67:GU67"/>
    <mergeCell ref="GV54:GW54"/>
    <mergeCell ref="GV55:GW55"/>
    <mergeCell ref="IJ35:IK35"/>
    <mergeCell ref="HT36:HU36"/>
    <mergeCell ref="IJ36:IK36"/>
    <mergeCell ref="HT37:HU37"/>
    <mergeCell ref="IJ37:IK37"/>
    <mergeCell ref="HT43:HU43"/>
    <mergeCell ref="IJ43:IK43"/>
    <mergeCell ref="HT44:HU44"/>
    <mergeCell ref="IJ44:IK44"/>
    <mergeCell ref="HT45:HU45"/>
    <mergeCell ref="IJ45:IK45"/>
    <mergeCell ref="HT46:HU46"/>
    <mergeCell ref="IJ46:IK46"/>
    <mergeCell ref="HV37:HW37"/>
    <mergeCell ref="HX35:HY35"/>
    <mergeCell ref="HX36:HY36"/>
    <mergeCell ref="HX37:HY37"/>
    <mergeCell ref="HV43:HW43"/>
    <mergeCell ref="HV44:HW44"/>
    <mergeCell ref="HV45:HW45"/>
    <mergeCell ref="HV46:HW46"/>
    <mergeCell ref="HV36:HW36"/>
    <mergeCell ref="IF35:IG35"/>
    <mergeCell ref="IB35:IC35"/>
    <mergeCell ref="IB36:IC36"/>
    <mergeCell ref="IB37:IC37"/>
    <mergeCell ref="HX44:HY44"/>
    <mergeCell ref="HX45:HY45"/>
    <mergeCell ref="HX46:HY46"/>
    <mergeCell ref="GZ55:HA55"/>
    <mergeCell ref="GZ15:HA15"/>
    <mergeCell ref="GZ16:HA16"/>
    <mergeCell ref="GZ17:HA17"/>
    <mergeCell ref="GZ18:HA18"/>
    <mergeCell ref="HH25:HI25"/>
    <mergeCell ref="HH26:HI26"/>
    <mergeCell ref="HH27:HI27"/>
    <mergeCell ref="HH28:HI28"/>
    <mergeCell ref="HH29:HI29"/>
    <mergeCell ref="HF68:HG68"/>
    <mergeCell ref="HL56:HM56"/>
    <mergeCell ref="HL57:HM57"/>
    <mergeCell ref="HP46:HQ46"/>
    <mergeCell ref="HF66:HG66"/>
    <mergeCell ref="HF67:HG67"/>
    <mergeCell ref="HB67:HC67"/>
    <mergeCell ref="HB68:HC68"/>
    <mergeCell ref="GZ66:HA66"/>
    <mergeCell ref="GZ67:HA67"/>
    <mergeCell ref="GZ60:HA60"/>
    <mergeCell ref="GZ56:HA56"/>
    <mergeCell ref="HH58:HI58"/>
    <mergeCell ref="GZ35:HA35"/>
    <mergeCell ref="HH35:HI35"/>
    <mergeCell ref="HH36:HI36"/>
    <mergeCell ref="HH37:HI37"/>
    <mergeCell ref="HJ48:HK48"/>
    <mergeCell ref="HF37:HG37"/>
    <mergeCell ref="HD47:HE47"/>
    <mergeCell ref="HD48:HE48"/>
    <mergeCell ref="HD36:HE36"/>
    <mergeCell ref="HL43:HM43"/>
    <mergeCell ref="HR43:HS43"/>
    <mergeCell ref="HR54:HS54"/>
    <mergeCell ref="HJ87:HK87"/>
    <mergeCell ref="HJ108:HK108"/>
    <mergeCell ref="HJ68:HK68"/>
    <mergeCell ref="HJ69:HK69"/>
    <mergeCell ref="HJ70:HK70"/>
    <mergeCell ref="HJ71:HK71"/>
    <mergeCell ref="HJ72:HK72"/>
    <mergeCell ref="HJ79:HK79"/>
    <mergeCell ref="HJ80:HK80"/>
    <mergeCell ref="HJ81:HK81"/>
    <mergeCell ref="HP100:HQ100"/>
    <mergeCell ref="HH46:HI46"/>
    <mergeCell ref="HH47:HI47"/>
    <mergeCell ref="HN60:HO60"/>
    <mergeCell ref="HP98:HQ98"/>
    <mergeCell ref="HP99:HQ99"/>
    <mergeCell ref="HR67:HS67"/>
    <mergeCell ref="HJ107:HK107"/>
    <mergeCell ref="HN107:HO107"/>
    <mergeCell ref="HN108:HO108"/>
    <mergeCell ref="HJ88:HK88"/>
    <mergeCell ref="HJ89:HK89"/>
    <mergeCell ref="HJ90:HK90"/>
    <mergeCell ref="HJ91:HK91"/>
    <mergeCell ref="HJ99:HK99"/>
    <mergeCell ref="HH91:HI91"/>
    <mergeCell ref="HL44:HM44"/>
    <mergeCell ref="HL45:HM45"/>
    <mergeCell ref="HL46:HM46"/>
    <mergeCell ref="HL47:HM47"/>
    <mergeCell ref="HZ45:IA45"/>
    <mergeCell ref="HZ46:IA46"/>
    <mergeCell ref="HZ47:IA47"/>
    <mergeCell ref="HZ48:IA48"/>
    <mergeCell ref="HZ54:IA54"/>
    <mergeCell ref="HZ55:IA55"/>
    <mergeCell ref="HZ56:IA56"/>
    <mergeCell ref="HZ57:IA57"/>
    <mergeCell ref="HV47:HW47"/>
    <mergeCell ref="ID91:IE91"/>
    <mergeCell ref="IF91:IG91"/>
    <mergeCell ref="IH87:II87"/>
    <mergeCell ref="IH88:II88"/>
    <mergeCell ref="IH89:II89"/>
    <mergeCell ref="IH90:II90"/>
    <mergeCell ref="IH91:II91"/>
    <mergeCell ref="ID98:IE98"/>
    <mergeCell ref="HX47:HY47"/>
    <mergeCell ref="HX48:HY48"/>
    <mergeCell ref="HX54:HY54"/>
    <mergeCell ref="HX55:HY55"/>
    <mergeCell ref="HX56:HY56"/>
    <mergeCell ref="HX57:HY57"/>
    <mergeCell ref="ID80:IE80"/>
    <mergeCell ref="ID81:IE81"/>
    <mergeCell ref="HZ59:IA59"/>
    <mergeCell ref="HZ60:IA60"/>
    <mergeCell ref="HZ66:IA66"/>
    <mergeCell ref="HZ67:IA67"/>
    <mergeCell ref="HV80:HW80"/>
    <mergeCell ref="HV81:HW81"/>
    <mergeCell ref="HX79:HY79"/>
    <mergeCell ref="ID110:IE110"/>
    <mergeCell ref="IB98:IC98"/>
    <mergeCell ref="IB99:IC99"/>
    <mergeCell ref="IB100:IC100"/>
    <mergeCell ref="HR26:HS26"/>
    <mergeCell ref="HR27:HS27"/>
    <mergeCell ref="HR28:HS28"/>
    <mergeCell ref="HR29:HS29"/>
    <mergeCell ref="ID35:IE35"/>
    <mergeCell ref="ID36:IE36"/>
    <mergeCell ref="ID37:IE37"/>
    <mergeCell ref="ID43:IE43"/>
    <mergeCell ref="ID44:IE44"/>
    <mergeCell ref="ID45:IE45"/>
    <mergeCell ref="ID46:IE46"/>
    <mergeCell ref="ID47:IE47"/>
    <mergeCell ref="ID48:IE48"/>
    <mergeCell ref="ID54:IE54"/>
    <mergeCell ref="ID55:IE55"/>
    <mergeCell ref="ID56:IE56"/>
    <mergeCell ref="ID57:IE57"/>
    <mergeCell ref="HZ35:IA35"/>
    <mergeCell ref="HZ36:IA36"/>
    <mergeCell ref="HZ37:IA37"/>
    <mergeCell ref="HT35:HU35"/>
    <mergeCell ref="HR35:HS35"/>
    <mergeCell ref="HR36:HS36"/>
    <mergeCell ref="HR37:HS37"/>
    <mergeCell ref="HR107:HS107"/>
    <mergeCell ref="HR108:HS108"/>
    <mergeCell ref="HR109:HS109"/>
    <mergeCell ref="HR110:HS110"/>
    <mergeCell ref="IJ47:IK47"/>
    <mergeCell ref="ID108:IE108"/>
    <mergeCell ref="ID109:IE109"/>
    <mergeCell ref="IF107:IG107"/>
    <mergeCell ref="ID99:IE99"/>
    <mergeCell ref="ID100:IE100"/>
    <mergeCell ref="DD7:DE7"/>
    <mergeCell ref="DD8:DE8"/>
    <mergeCell ref="DD9:DE9"/>
    <mergeCell ref="IF59:IG59"/>
    <mergeCell ref="IF60:IG60"/>
    <mergeCell ref="IF66:IG66"/>
    <mergeCell ref="IF67:IG67"/>
    <mergeCell ref="IF68:IG68"/>
    <mergeCell ref="IF69:IG69"/>
    <mergeCell ref="IF70:IG70"/>
    <mergeCell ref="IF71:IG71"/>
    <mergeCell ref="IF72:IG72"/>
    <mergeCell ref="IF79:IG79"/>
    <mergeCell ref="IF80:IG80"/>
    <mergeCell ref="IF81:IG81"/>
    <mergeCell ref="IF36:IG36"/>
    <mergeCell ref="IF37:IG37"/>
    <mergeCell ref="HD15:HE15"/>
    <mergeCell ref="HD16:HE16"/>
    <mergeCell ref="IJ80:IK80"/>
    <mergeCell ref="IJ79:IK79"/>
    <mergeCell ref="IF87:IG87"/>
    <mergeCell ref="IF88:IG88"/>
    <mergeCell ref="IF89:IG89"/>
    <mergeCell ref="IF90:IG90"/>
    <mergeCell ref="HH98:HI98"/>
    <mergeCell ref="HR25:HS25"/>
    <mergeCell ref="HF15:HG15"/>
    <mergeCell ref="HF16:HG16"/>
    <mergeCell ref="HF17:HG17"/>
    <mergeCell ref="HF18:HG18"/>
    <mergeCell ref="FL16:FM16"/>
    <mergeCell ref="FJ17:FK17"/>
    <mergeCell ref="FL17:FM17"/>
    <mergeCell ref="GT36:GU36"/>
    <mergeCell ref="IH79:II79"/>
    <mergeCell ref="IH80:II80"/>
    <mergeCell ref="IH81:II81"/>
    <mergeCell ref="ID90:IE90"/>
    <mergeCell ref="R54:S54"/>
    <mergeCell ref="R55:S55"/>
    <mergeCell ref="R56:S56"/>
    <mergeCell ref="R57:S57"/>
    <mergeCell ref="R58:S58"/>
    <mergeCell ref="R59:S59"/>
    <mergeCell ref="R60:S60"/>
    <mergeCell ref="R88:S88"/>
    <mergeCell ref="R89:S89"/>
    <mergeCell ref="R90:S90"/>
    <mergeCell ref="HH15:HI15"/>
    <mergeCell ref="HH16:HI16"/>
    <mergeCell ref="HH17:HI17"/>
    <mergeCell ref="HH18:HI18"/>
    <mergeCell ref="HT25:HU25"/>
    <mergeCell ref="HT26:HU26"/>
    <mergeCell ref="HT27:HU27"/>
    <mergeCell ref="HT28:HU28"/>
    <mergeCell ref="HT29:HU29"/>
    <mergeCell ref="F54:G54"/>
    <mergeCell ref="H54:I54"/>
    <mergeCell ref="J54:K54"/>
    <mergeCell ref="L54:M54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H60:I60"/>
    <mergeCell ref="J60:K60"/>
    <mergeCell ref="L60:M60"/>
    <mergeCell ref="F66:G66"/>
    <mergeCell ref="H66:I66"/>
    <mergeCell ref="J66:K66"/>
    <mergeCell ref="L66:M66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F71:G71"/>
    <mergeCell ref="H71:I71"/>
    <mergeCell ref="J71:K71"/>
    <mergeCell ref="L71:M71"/>
    <mergeCell ref="F72:G72"/>
    <mergeCell ref="H72:I72"/>
    <mergeCell ref="J72:K72"/>
    <mergeCell ref="L72:M72"/>
    <mergeCell ref="F79:G79"/>
    <mergeCell ref="H79:I79"/>
    <mergeCell ref="J79:K79"/>
    <mergeCell ref="L79:M79"/>
    <mergeCell ref="F80:G80"/>
    <mergeCell ref="H80:I80"/>
    <mergeCell ref="J80:K80"/>
    <mergeCell ref="L80:M80"/>
    <mergeCell ref="F81:G81"/>
    <mergeCell ref="H81:I81"/>
    <mergeCell ref="J81:K81"/>
    <mergeCell ref="L81:M81"/>
    <mergeCell ref="F87:G87"/>
    <mergeCell ref="H87:I87"/>
    <mergeCell ref="J87:K87"/>
    <mergeCell ref="L87:M87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F100:G100"/>
    <mergeCell ref="H100:I100"/>
    <mergeCell ref="J100:K100"/>
    <mergeCell ref="L100:M100"/>
    <mergeCell ref="F107:G107"/>
    <mergeCell ref="H107:I107"/>
    <mergeCell ref="J107:K107"/>
    <mergeCell ref="L107:M107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91:G91"/>
    <mergeCell ref="H91:I91"/>
    <mergeCell ref="J91:K91"/>
    <mergeCell ref="L91:M91"/>
    <mergeCell ref="F98:G98"/>
    <mergeCell ref="H98:I98"/>
    <mergeCell ref="J98:K98"/>
    <mergeCell ref="L98:M98"/>
    <mergeCell ref="N91:O91"/>
    <mergeCell ref="P91:Q91"/>
    <mergeCell ref="P108:Q108"/>
    <mergeCell ref="P109:Q109"/>
    <mergeCell ref="N110:O110"/>
    <mergeCell ref="N100:O100"/>
    <mergeCell ref="P100:Q100"/>
    <mergeCell ref="N107:O107"/>
    <mergeCell ref="P107:Q107"/>
    <mergeCell ref="N108:O108"/>
    <mergeCell ref="N109:O109"/>
    <mergeCell ref="P110:Q110"/>
    <mergeCell ref="F110:G110"/>
    <mergeCell ref="H110:I110"/>
    <mergeCell ref="J110:K110"/>
    <mergeCell ref="L110:M110"/>
    <mergeCell ref="N81:O81"/>
    <mergeCell ref="P81:Q81"/>
    <mergeCell ref="N87:O87"/>
    <mergeCell ref="P87:Q87"/>
    <mergeCell ref="N88:O88"/>
    <mergeCell ref="P88:Q88"/>
    <mergeCell ref="N89:O89"/>
    <mergeCell ref="P89:Q89"/>
    <mergeCell ref="N98:O98"/>
    <mergeCell ref="P98:Q98"/>
    <mergeCell ref="N99:O99"/>
    <mergeCell ref="P99:Q99"/>
    <mergeCell ref="F99:G99"/>
    <mergeCell ref="H99:I99"/>
    <mergeCell ref="J99:K99"/>
    <mergeCell ref="L99:M99"/>
    <mergeCell ref="P67:Q67"/>
    <mergeCell ref="N68:O68"/>
    <mergeCell ref="P68:Q68"/>
    <mergeCell ref="N69:O69"/>
    <mergeCell ref="P69:Q69"/>
    <mergeCell ref="N70:O70"/>
    <mergeCell ref="P70:Q70"/>
    <mergeCell ref="N71:O71"/>
    <mergeCell ref="P71:Q71"/>
    <mergeCell ref="N72:O72"/>
    <mergeCell ref="P72:Q72"/>
    <mergeCell ref="N79:O79"/>
    <mergeCell ref="P79:Q79"/>
    <mergeCell ref="N80:O80"/>
    <mergeCell ref="P80:Q80"/>
    <mergeCell ref="N90:O90"/>
    <mergeCell ref="P90:Q90"/>
    <mergeCell ref="R107:S107"/>
    <mergeCell ref="R108:S108"/>
    <mergeCell ref="R109:S109"/>
    <mergeCell ref="R110:S110"/>
    <mergeCell ref="R66:S66"/>
    <mergeCell ref="R67:S67"/>
    <mergeCell ref="R68:S68"/>
    <mergeCell ref="R69:S69"/>
    <mergeCell ref="R70:S70"/>
    <mergeCell ref="R71:S71"/>
    <mergeCell ref="R72:S72"/>
    <mergeCell ref="R79:S79"/>
    <mergeCell ref="R80:S80"/>
    <mergeCell ref="R81:S81"/>
    <mergeCell ref="N54:O54"/>
    <mergeCell ref="P54:Q54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6:O66"/>
    <mergeCell ref="P66:Q66"/>
    <mergeCell ref="R87:S87"/>
    <mergeCell ref="N67:O67"/>
    <mergeCell ref="IH71:II71"/>
    <mergeCell ref="IH72:II72"/>
    <mergeCell ref="IF98:IG98"/>
    <mergeCell ref="IF99:IG99"/>
    <mergeCell ref="IF100:IG100"/>
    <mergeCell ref="IH43:II43"/>
    <mergeCell ref="IH44:II44"/>
    <mergeCell ref="IH45:II45"/>
    <mergeCell ref="IH46:II46"/>
    <mergeCell ref="IH47:II47"/>
    <mergeCell ref="IH48:II48"/>
    <mergeCell ref="IH54:II54"/>
    <mergeCell ref="IH55:II55"/>
    <mergeCell ref="IH56:II56"/>
    <mergeCell ref="IH57:II57"/>
    <mergeCell ref="IH58:II58"/>
    <mergeCell ref="R91:S91"/>
    <mergeCell ref="R98:S98"/>
    <mergeCell ref="R99:S99"/>
    <mergeCell ref="R100:S100"/>
    <mergeCell ref="IF47:IG47"/>
    <mergeCell ref="IF48:IG48"/>
    <mergeCell ref="IF54:IG54"/>
    <mergeCell ref="IF55:IG55"/>
    <mergeCell ref="IF56:IG56"/>
    <mergeCell ref="IF57:IG57"/>
    <mergeCell ref="IF58:IG58"/>
    <mergeCell ref="HH99:HI99"/>
    <mergeCell ref="HH100:HI100"/>
    <mergeCell ref="HJ98:HK98"/>
    <mergeCell ref="HZ43:IA43"/>
    <mergeCell ref="HZ44:IA44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23" sqref="V23"/>
    </sheetView>
  </sheetViews>
  <sheetFormatPr defaultColWidth="9" defaultRowHeight="13"/>
  <sheetData>
    <row r="3" spans="1:17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defaultColWidth="9" defaultRowHeight="13"/>
  <cols>
    <col min="1" max="10" width="0" hidden="1" customWidth="1"/>
  </cols>
  <sheetData>
    <row r="1" spans="1:53" ht="14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2022-10-31T21:56:43Z</cp:lastPrinted>
  <dcterms:created xsi:type="dcterms:W3CDTF">2009-04-08T15:52:00Z</dcterms:created>
  <dcterms:modified xsi:type="dcterms:W3CDTF">2022-10-31T21:56:55Z</dcterms:modified>
</cp:coreProperties>
</file>